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825" windowWidth="11970" windowHeight="3270" activeTab="0"/>
  </bookViews>
  <sheets>
    <sheet name="INFO" sheetId="1" r:id="rId1"/>
    <sheet name="Chapter 1" sheetId="2" r:id="rId2"/>
    <sheet name="Chapter 2" sheetId="3" r:id="rId3"/>
    <sheet name="Chapter 3" sheetId="4" r:id="rId4"/>
    <sheet name="Chapter 4" sheetId="5" r:id="rId5"/>
    <sheet name="Chapter 5" sheetId="6" r:id="rId6"/>
    <sheet name="Chapter 6" sheetId="7" r:id="rId7"/>
    <sheet name="Chapter 7" sheetId="8" r:id="rId8"/>
    <sheet name="Add-ins" sheetId="9" state="hidden" r:id="rId9"/>
    <sheet name="HMCS1" sheetId="10" r:id="rId10"/>
    <sheet name="HMCS2" sheetId="11" r:id="rId11"/>
    <sheet name="floating math" sheetId="12" state="hidden" r:id="rId12"/>
    <sheet name="Counting" sheetId="13" state="hidden" r:id="rId13"/>
    <sheet name="rolling" sheetId="14" state="hidden" r:id="rId14"/>
    <sheet name="dice roll" sheetId="15" state="hidden" r:id="rId15"/>
    <sheet name="Stat Data" sheetId="16" state="hidden" r:id="rId16"/>
  </sheets>
  <definedNames/>
  <calcPr fullCalcOnLoad="1"/>
</workbook>
</file>

<file path=xl/sharedStrings.xml><?xml version="1.0" encoding="utf-8"?>
<sst xmlns="http://schemas.openxmlformats.org/spreadsheetml/2006/main" count="3858" uniqueCount="1495">
  <si>
    <t>STR</t>
  </si>
  <si>
    <t>INT</t>
  </si>
  <si>
    <t>WIS</t>
  </si>
  <si>
    <t>DEX</t>
  </si>
  <si>
    <t>CON</t>
  </si>
  <si>
    <t>CHR</t>
  </si>
  <si>
    <t>COM</t>
  </si>
  <si>
    <t>Race</t>
  </si>
  <si>
    <t>Dwarf</t>
  </si>
  <si>
    <t>Gnome</t>
  </si>
  <si>
    <t>Gnomeling</t>
  </si>
  <si>
    <t>Half-Elves</t>
  </si>
  <si>
    <t>Half-Orc</t>
  </si>
  <si>
    <t>Half-Ogre</t>
  </si>
  <si>
    <t>Pixie Fairy</t>
  </si>
  <si>
    <t>Human</t>
  </si>
  <si>
    <t>Base Age</t>
  </si>
  <si>
    <t>modifier</t>
  </si>
  <si>
    <t>actual age</t>
  </si>
  <si>
    <t>Age</t>
  </si>
  <si>
    <t>BP</t>
  </si>
  <si>
    <t>Elf, High</t>
  </si>
  <si>
    <t>Elf, Grunge</t>
  </si>
  <si>
    <t>Elf, Drow</t>
  </si>
  <si>
    <t>Halfling, Hairfoot</t>
  </si>
  <si>
    <t>Halfling, Stout</t>
  </si>
  <si>
    <t>Halfling, Tallfellow</t>
  </si>
  <si>
    <t>Halfling, Thug</t>
  </si>
  <si>
    <t>Talents</t>
  </si>
  <si>
    <t>Detect Grade or slop in passage, new tunnel/passage construction, sliding/shifting walls or room, stonework traps, pits and deadfalls. Determine approximate depth underground.</t>
  </si>
  <si>
    <t>1 bonus to hit with crossbow, dart or a short.long sword. Move silently, Detect secret doors.</t>
  </si>
  <si>
    <t>War Cry. +1 bonus to hit with spear or bow. Move silently, Detect secret doors. Tracking. Move through undergrowth.</t>
  </si>
  <si>
    <t>Move silently. +1 bonus to hit with a bow, short or longsword. Detect secret doors</t>
  </si>
  <si>
    <t>Gnome Titan</t>
  </si>
  <si>
    <t>Detect grade or slop in passage, unsafe walls or ceiling, approximate depth underground, approximate direction underground.</t>
  </si>
  <si>
    <t>Detect grade or slop in passage, unsafe walls or ceiling, approximate depth underground, approximate direction underground. +1 bonus on to hit when using a dagger.</t>
  </si>
  <si>
    <t>Spot secret or concealed doors.</t>
  </si>
  <si>
    <t>Detect grade or slop in passage, unsafe walls or ceiling, approximate depth underground, approximate direction underground. Groin Stomp Attack.</t>
  </si>
  <si>
    <t>Bonus of +1 when using thrown weapons and slings. Possible Stout blood bonuses.</t>
  </si>
  <si>
    <t>Bonus of +1 when using thrown weapons and slings. Detect grade or slope, unsafe walls ceiling and floors, approximate depth underground and approximate direction underground.</t>
  </si>
  <si>
    <t>Bonus of +1 when using thrown weapons and slings. Detect secret doors.</t>
  </si>
  <si>
    <t>Bonus of +1 when using thrown weapons and slings.</t>
  </si>
  <si>
    <t>Bonus of +1 with one melle weapon on attack and damage dice.</t>
  </si>
  <si>
    <t>Acute sense of smell. Acute taste.</t>
  </si>
  <si>
    <t>Can be any class and rise to any level.</t>
  </si>
  <si>
    <t>Turn invisible once per day.</t>
  </si>
  <si>
    <t>Social class</t>
  </si>
  <si>
    <t>Circumstances of birth</t>
  </si>
  <si>
    <t>Illegitimate?</t>
  </si>
  <si>
    <t>Status of mother</t>
  </si>
  <si>
    <t>Status of father</t>
  </si>
  <si>
    <t>Family Heritage</t>
  </si>
  <si>
    <t>Order of birth</t>
  </si>
  <si>
    <t>Handeness</t>
  </si>
  <si>
    <t>Left handed</t>
  </si>
  <si>
    <t>Ambidextrous</t>
  </si>
  <si>
    <t>Right handed</t>
  </si>
  <si>
    <t>Social</t>
  </si>
  <si>
    <t>Elf, Gray</t>
  </si>
  <si>
    <t>Elf, Wood</t>
  </si>
  <si>
    <t>Slave Class</t>
  </si>
  <si>
    <t>Lower Lower Class</t>
  </si>
  <si>
    <t>Middle Lower Class</t>
  </si>
  <si>
    <t>Upper Lower Class</t>
  </si>
  <si>
    <t>Lower Middle Class</t>
  </si>
  <si>
    <t>Middle Middle Class</t>
  </si>
  <si>
    <t>Upper Middle Class</t>
  </si>
  <si>
    <t>Lower Upper Class</t>
  </si>
  <si>
    <t>Middle Upper Class</t>
  </si>
  <si>
    <t>Upper Upper Class</t>
  </si>
  <si>
    <t>birth</t>
  </si>
  <si>
    <t>illigit</t>
  </si>
  <si>
    <t>Legitimate</t>
  </si>
  <si>
    <t>Illegitimate</t>
  </si>
  <si>
    <t>Character was abandoned at birth, parents unknown.</t>
  </si>
  <si>
    <t>Mother was a prostitute. Father unknown.</t>
  </si>
  <si>
    <t>Birth was the result of a rape. Father unknown.</t>
  </si>
  <si>
    <t>Birth was arranged through a surrogate mother</t>
  </si>
  <si>
    <t>Celebrity Parent</t>
  </si>
  <si>
    <t>Parent living</t>
  </si>
  <si>
    <t>Parent deceased</t>
  </si>
  <si>
    <t>Character orphaned</t>
  </si>
  <si>
    <t>Loving parent</t>
  </si>
  <si>
    <t>Ill-equiped parent</t>
  </si>
  <si>
    <t>Indiferent parent</t>
  </si>
  <si>
    <t>Abusive parent</t>
  </si>
  <si>
    <t>Great dishonor</t>
  </si>
  <si>
    <t>Dishonor</t>
  </si>
  <si>
    <t>No Honor</t>
  </si>
  <si>
    <t>Honorable</t>
  </si>
  <si>
    <t>Great Honor</t>
  </si>
  <si>
    <t>First Birth</t>
  </si>
  <si>
    <t>2nd born</t>
  </si>
  <si>
    <t>Middle born</t>
  </si>
  <si>
    <t>2nd to last born</t>
  </si>
  <si>
    <t>Last born</t>
  </si>
  <si>
    <t>Hereditary Debt</t>
  </si>
  <si>
    <t>Flat Broke</t>
  </si>
  <si>
    <t>Quality of mother</t>
  </si>
  <si>
    <t>Quality of father</t>
  </si>
  <si>
    <t>Runaway Slave (LLC)</t>
  </si>
  <si>
    <t>Escaped Criminal (LLC)</t>
  </si>
  <si>
    <t>Banished (LLC)</t>
  </si>
  <si>
    <t>d3</t>
  </si>
  <si>
    <t>d4</t>
  </si>
  <si>
    <t>d6</t>
  </si>
  <si>
    <t>Halfling</t>
  </si>
  <si>
    <t>HON</t>
  </si>
  <si>
    <t>rolls</t>
  </si>
  <si>
    <t>add</t>
  </si>
  <si>
    <t>sub</t>
  </si>
  <si>
    <t>bpsub</t>
  </si>
  <si>
    <t>subtract 2</t>
  </si>
  <si>
    <t>add 1</t>
  </si>
  <si>
    <t>control</t>
  </si>
  <si>
    <t>subtract bp</t>
  </si>
  <si>
    <t>Lower Score</t>
  </si>
  <si>
    <t>Raise Score</t>
  </si>
  <si>
    <t>Lower score for BP</t>
  </si>
  <si>
    <t>stat points</t>
  </si>
  <si>
    <t>stat</t>
  </si>
  <si>
    <t>stat base</t>
  </si>
  <si>
    <t>str</t>
  </si>
  <si>
    <t>int</t>
  </si>
  <si>
    <t>wis</t>
  </si>
  <si>
    <t>dex</t>
  </si>
  <si>
    <t>con</t>
  </si>
  <si>
    <t>chr</t>
  </si>
  <si>
    <t>Point Count</t>
  </si>
  <si>
    <t>subtract</t>
  </si>
  <si>
    <t>bp points</t>
  </si>
  <si>
    <t>bp</t>
  </si>
  <si>
    <t>&lt;- bps</t>
  </si>
  <si>
    <t>honor mod</t>
  </si>
  <si>
    <t>hon mod</t>
  </si>
  <si>
    <t>honor bps</t>
  </si>
  <si>
    <t>honor bp</t>
  </si>
  <si>
    <t>Hackmaster Character Generator V 1.0</t>
  </si>
  <si>
    <t>strmin</t>
  </si>
  <si>
    <t>strmax</t>
  </si>
  <si>
    <t>intmin</t>
  </si>
  <si>
    <t>intmax</t>
  </si>
  <si>
    <t>wismin</t>
  </si>
  <si>
    <t>wismax</t>
  </si>
  <si>
    <t>dexmin</t>
  </si>
  <si>
    <t>dexmax</t>
  </si>
  <si>
    <t>conmin</t>
  </si>
  <si>
    <t>conmax</t>
  </si>
  <si>
    <t>chrmin</t>
  </si>
  <si>
    <t>chrmax</t>
  </si>
  <si>
    <t>commin</t>
  </si>
  <si>
    <t>commax</t>
  </si>
  <si>
    <t>race min</t>
  </si>
  <si>
    <t>race max</t>
  </si>
  <si>
    <t>Sex</t>
  </si>
  <si>
    <t>sex</t>
  </si>
  <si>
    <t>min</t>
  </si>
  <si>
    <t>max</t>
  </si>
  <si>
    <t>fstrminmod</t>
  </si>
  <si>
    <t>fstrmaxmod</t>
  </si>
  <si>
    <t>fintminmod</t>
  </si>
  <si>
    <t>fintmaxmod</t>
  </si>
  <si>
    <t>fwisminmod</t>
  </si>
  <si>
    <t>fwismaxmod</t>
  </si>
  <si>
    <t>fdexminmod</t>
  </si>
  <si>
    <t>fdexmaxmod</t>
  </si>
  <si>
    <t>fconminmod</t>
  </si>
  <si>
    <t>fconmaxmod</t>
  </si>
  <si>
    <t>fchrminmod</t>
  </si>
  <si>
    <t>fchrmaxmod</t>
  </si>
  <si>
    <t>fmincommod</t>
  </si>
  <si>
    <t>fcommaxmod</t>
  </si>
  <si>
    <t>sexmaxmod</t>
  </si>
  <si>
    <t>sexminmod</t>
  </si>
  <si>
    <t>Racial Requirements</t>
  </si>
  <si>
    <t>LOW?</t>
  </si>
  <si>
    <t>HIGH?</t>
  </si>
  <si>
    <t>first</t>
  </si>
  <si>
    <t>Sibling 1</t>
  </si>
  <si>
    <t>Sibling 2</t>
  </si>
  <si>
    <t>Sibling 3</t>
  </si>
  <si>
    <t>Sibling 4</t>
  </si>
  <si>
    <t>Sibling 5</t>
  </si>
  <si>
    <t>Sibling 6</t>
  </si>
  <si>
    <t>Sibling 7</t>
  </si>
  <si>
    <t>Sibling 8</t>
  </si>
  <si>
    <t>Sibling 9</t>
  </si>
  <si>
    <t>Rolled</t>
  </si>
  <si>
    <t>Adjusted</t>
  </si>
  <si>
    <t>com mod from chr</t>
  </si>
  <si>
    <t>com mod</t>
  </si>
  <si>
    <t>Social Class</t>
  </si>
  <si>
    <t>Stat Rolls</t>
  </si>
  <si>
    <t>Dice Rolls=</t>
  </si>
  <si>
    <t>&lt;- number of handeness rerolls</t>
  </si>
  <si>
    <t>Imported Stats</t>
  </si>
  <si>
    <t>Hand math</t>
  </si>
  <si>
    <t>Handeness adjustments</t>
  </si>
  <si>
    <t>hand mod</t>
  </si>
  <si>
    <t>handmod</t>
  </si>
  <si>
    <t>d20</t>
  </si>
  <si>
    <t>&lt;- number of social rerolls</t>
  </si>
  <si>
    <t>&lt;- BP's spent</t>
  </si>
  <si>
    <t>Ambi-dextrous</t>
  </si>
  <si>
    <t>NOTE: When rolling the dice three sheets will be generated and appear briefly on screen during the rolling proccess</t>
  </si>
  <si>
    <t>It is very important that you do not attempt to edit any of these three pages as an incorrect change can obliterate</t>
  </si>
  <si>
    <t>a good roll somewhere else.</t>
  </si>
  <si>
    <t>NOTE: In order to use any of the button features of this workbook such as rolling dice, MACRO's must be enabled.</t>
  </si>
  <si>
    <t>Character</t>
  </si>
  <si>
    <t>Alignment</t>
  </si>
  <si>
    <t>Class</t>
  </si>
  <si>
    <t>Level</t>
  </si>
  <si>
    <t>Player's Name</t>
  </si>
  <si>
    <t>Family/Clan</t>
  </si>
  <si>
    <t>Homeland</t>
  </si>
  <si>
    <t>Liege/Patron</t>
  </si>
  <si>
    <t>Appearance</t>
  </si>
  <si>
    <t>Patron Gawd</t>
  </si>
  <si>
    <t>Birth Date</t>
  </si>
  <si>
    <t>Birth Rank</t>
  </si>
  <si>
    <t># Siblings</t>
  </si>
  <si>
    <t>Hair</t>
  </si>
  <si>
    <t>Character Quirks &amp; Flaws</t>
  </si>
  <si>
    <t>Eyes</t>
  </si>
  <si>
    <t>Height</t>
  </si>
  <si>
    <t>Weight</t>
  </si>
  <si>
    <t>Family History</t>
  </si>
  <si>
    <t>Handedness</t>
  </si>
  <si>
    <t>Player Character Record</t>
  </si>
  <si>
    <t>BASE</t>
  </si>
  <si>
    <t>TEMP</t>
  </si>
  <si>
    <t>STRength</t>
  </si>
  <si>
    <t>DEXterity</t>
  </si>
  <si>
    <t>INTelligence</t>
  </si>
  <si>
    <t>WISdom</t>
  </si>
  <si>
    <t>CHArisma</t>
  </si>
  <si>
    <t>HONor</t>
  </si>
  <si>
    <t>ABILITIES</t>
  </si>
  <si>
    <t>Hit</t>
  </si>
  <si>
    <t>Dam</t>
  </si>
  <si>
    <t>Wt.</t>
  </si>
  <si>
    <t>All.</t>
  </si>
  <si>
    <t>Max</t>
  </si>
  <si>
    <t>Press</t>
  </si>
  <si>
    <t>Open</t>
  </si>
  <si>
    <t>Doors</t>
  </si>
  <si>
    <t>Bend Bars</t>
  </si>
  <si>
    <t>Lift Gates</t>
  </si>
  <si>
    <t>Defense</t>
  </si>
  <si>
    <t>Adj.</t>
  </si>
  <si>
    <t>Reaction</t>
  </si>
  <si>
    <t xml:space="preserve">Missile </t>
  </si>
  <si>
    <t>HP</t>
  </si>
  <si>
    <t>System</t>
  </si>
  <si>
    <t>Shock</t>
  </si>
  <si>
    <t>Resurrect</t>
  </si>
  <si>
    <t>Survival</t>
  </si>
  <si>
    <t>Poison</t>
  </si>
  <si>
    <t>Save</t>
  </si>
  <si>
    <t>Imm. To</t>
  </si>
  <si>
    <t>Dis./Alc.</t>
  </si>
  <si>
    <t>Regen./</t>
  </si>
  <si>
    <t>Heal</t>
  </si>
  <si>
    <t># of</t>
  </si>
  <si>
    <t>Lang.</t>
  </si>
  <si>
    <t>Spell</t>
  </si>
  <si>
    <t>Lvl.</t>
  </si>
  <si>
    <t>Learn</t>
  </si>
  <si>
    <t>Ability</t>
  </si>
  <si>
    <t>Max.#</t>
  </si>
  <si>
    <t>Spells/Lvl</t>
  </si>
  <si>
    <t>Illus.</t>
  </si>
  <si>
    <t>Imm.</t>
  </si>
  <si>
    <t>Chance.</t>
  </si>
  <si>
    <t>Spell Mis.</t>
  </si>
  <si>
    <t>Magical</t>
  </si>
  <si>
    <t>Def. Adj.</t>
  </si>
  <si>
    <t>Bonus</t>
  </si>
  <si>
    <t>Spells</t>
  </si>
  <si>
    <t>Chance</t>
  </si>
  <si>
    <t>Spell Fail.</t>
  </si>
  <si>
    <t>Imp. Skill</t>
  </si>
  <si>
    <t>Max #</t>
  </si>
  <si>
    <t>Hench.</t>
  </si>
  <si>
    <t>Loyalty</t>
  </si>
  <si>
    <t>Base</t>
  </si>
  <si>
    <t>React</t>
  </si>
  <si>
    <t>Mod.</t>
  </si>
  <si>
    <t>MOVEMENT</t>
  </si>
  <si>
    <t>SAVING THROWS</t>
  </si>
  <si>
    <t>Fame:</t>
  </si>
  <si>
    <t>BASE RATE</t>
  </si>
  <si>
    <t>Unencumb</t>
  </si>
  <si>
    <t>Light</t>
  </si>
  <si>
    <t>Mod</t>
  </si>
  <si>
    <t>Hvy</t>
  </si>
  <si>
    <t>Svr</t>
  </si>
  <si>
    <t>Jog</t>
  </si>
  <si>
    <t>Run</t>
  </si>
  <si>
    <t>Modifier</t>
  </si>
  <si>
    <t>Death Magic</t>
  </si>
  <si>
    <t>Poison,</t>
  </si>
  <si>
    <t>Paralyzation,</t>
  </si>
  <si>
    <t>Rod, Staff,</t>
  </si>
  <si>
    <t>or Wand</t>
  </si>
  <si>
    <t>Petrification,</t>
  </si>
  <si>
    <t>Hackfrenzy</t>
  </si>
  <si>
    <t>HackLust</t>
  </si>
  <si>
    <t>Polymorph</t>
  </si>
  <si>
    <t>Breath Weapon</t>
  </si>
  <si>
    <t>Appology</t>
  </si>
  <si>
    <t>)</t>
  </si>
  <si>
    <t>(</t>
  </si>
  <si>
    <t>x2</t>
  </si>
  <si>
    <t>x3</t>
  </si>
  <si>
    <t>x4</t>
  </si>
  <si>
    <t>x5</t>
  </si>
  <si>
    <t>Total Melee</t>
  </si>
  <si>
    <t>to hit/</t>
  </si>
  <si>
    <t>dam.</t>
  </si>
  <si>
    <t>siblings</t>
  </si>
  <si>
    <t>&lt;- # of siblings</t>
  </si>
  <si>
    <t># of Siblings</t>
  </si>
  <si>
    <t>&lt;- sibling roll</t>
  </si>
  <si>
    <t>Alive</t>
  </si>
  <si>
    <t>Rivalry</t>
  </si>
  <si>
    <t>twin</t>
  </si>
  <si>
    <t>sex of sib</t>
  </si>
  <si>
    <t>sib alive</t>
  </si>
  <si>
    <t>sib rival</t>
  </si>
  <si>
    <t>&lt;- illigitimate 1d4</t>
  </si>
  <si>
    <t>Chr</t>
  </si>
  <si>
    <t>rival</t>
  </si>
  <si>
    <t>friend</t>
  </si>
  <si>
    <t>f or r</t>
  </si>
  <si>
    <t>none</t>
  </si>
  <si>
    <t>Devoted</t>
  </si>
  <si>
    <t>Enemy</t>
  </si>
  <si>
    <t>twin?</t>
  </si>
  <si>
    <t>ident</t>
  </si>
  <si>
    <t>twin??</t>
  </si>
  <si>
    <t>no</t>
  </si>
  <si>
    <t>Yes</t>
  </si>
  <si>
    <t>Yes, Identical</t>
  </si>
  <si>
    <t>Status</t>
  </si>
  <si>
    <t>Twin</t>
  </si>
  <si>
    <t>&lt;- money roll</t>
  </si>
  <si>
    <t>Money roll</t>
  </si>
  <si>
    <t>money roll</t>
  </si>
  <si>
    <t>social</t>
  </si>
  <si>
    <t>class</t>
  </si>
  <si>
    <t>BP spent</t>
  </si>
  <si>
    <t>total</t>
  </si>
  <si>
    <t>rounded</t>
  </si>
  <si>
    <t>1d4</t>
  </si>
  <si>
    <t>1d6</t>
  </si>
  <si>
    <t>1d8</t>
  </si>
  <si>
    <t>1d12</t>
  </si>
  <si>
    <t>1d10</t>
  </si>
  <si>
    <t>1d20</t>
  </si>
  <si>
    <t>2d20</t>
  </si>
  <si>
    <t>Starting Money (gp)</t>
  </si>
  <si>
    <t>Wealth bonuses</t>
  </si>
  <si>
    <t>&lt;- wealth bonus index</t>
  </si>
  <si>
    <t>wealth bonus</t>
  </si>
  <si>
    <t>father's weapon</t>
  </si>
  <si>
    <t>father's weapon &amp; armor</t>
  </si>
  <si>
    <t>father's weapon, armor and horse</t>
  </si>
  <si>
    <t>father's weapon, armor, horse and property</t>
  </si>
  <si>
    <t>debt roll</t>
  </si>
  <si>
    <t>NOTE: multi-classing is not currently supported.</t>
  </si>
  <si>
    <t>FIGHTER GROUP</t>
  </si>
  <si>
    <t xml:space="preserve">Fighter    </t>
  </si>
  <si>
    <t>Barbarian</t>
  </si>
  <si>
    <t>Berserker</t>
  </si>
  <si>
    <t>Cavalier</t>
  </si>
  <si>
    <t>Dark Knight</t>
  </si>
  <si>
    <t>Knight errant</t>
  </si>
  <si>
    <t>Monk</t>
  </si>
  <si>
    <t>Paladin</t>
  </si>
  <si>
    <t>Ranger</t>
  </si>
  <si>
    <t>MAGIC-USER GROUP</t>
  </si>
  <si>
    <t xml:space="preserve">Magic-user   </t>
  </si>
  <si>
    <t>Illusionist</t>
  </si>
  <si>
    <t>Blood mage</t>
  </si>
  <si>
    <t>Battle mage</t>
  </si>
  <si>
    <t>CLERIC GROUP</t>
  </si>
  <si>
    <t xml:space="preserve">Cleric   </t>
  </si>
  <si>
    <t>Druid</t>
  </si>
  <si>
    <t>THIEF GROUP</t>
  </si>
  <si>
    <t xml:space="preserve">Thief   </t>
  </si>
  <si>
    <t>Bard</t>
  </si>
  <si>
    <t>Assassin</t>
  </si>
  <si>
    <t>CHA</t>
  </si>
  <si>
    <t>&lt;17</t>
  </si>
  <si>
    <t>hit dice</t>
  </si>
  <si>
    <t>BP bonus</t>
  </si>
  <si>
    <t>Money mod</t>
  </si>
  <si>
    <t>age mod</t>
  </si>
  <si>
    <t>2d8</t>
  </si>
  <si>
    <t xml:space="preserve">&lt;- Class pick </t>
  </si>
  <si>
    <t>&lt;- BP</t>
  </si>
  <si>
    <t>&lt;-STR</t>
  </si>
  <si>
    <t>&lt;-INT</t>
  </si>
  <si>
    <t>&lt;-WIS</t>
  </si>
  <si>
    <t>&lt;-DEX</t>
  </si>
  <si>
    <t>&lt;-CON</t>
  </si>
  <si>
    <t>&lt;-CHR</t>
  </si>
  <si>
    <t>&lt;-COM</t>
  </si>
  <si>
    <t>&lt;-HON</t>
  </si>
  <si>
    <t>Pick your class</t>
  </si>
  <si>
    <t>Stat Requirements</t>
  </si>
  <si>
    <t>Your Stats</t>
  </si>
  <si>
    <t>Barbarian WIS</t>
  </si>
  <si>
    <t>BP's</t>
  </si>
  <si>
    <t>&lt;- BPs/class</t>
  </si>
  <si>
    <t>age mod dice</t>
  </si>
  <si>
    <t>d2</t>
  </si>
  <si>
    <t>&lt;-Age</t>
  </si>
  <si>
    <t>&lt;-Age Mod</t>
  </si>
  <si>
    <t>&lt;-Age total</t>
  </si>
  <si>
    <t>sibling count</t>
  </si>
  <si>
    <t>&lt;-Living sibs</t>
  </si>
  <si>
    <t>TABLE 1A Strength</t>
  </si>
  <si>
    <t>Ability Score</t>
  </si>
  <si>
    <t>hit prob</t>
  </si>
  <si>
    <t>damage adj</t>
  </si>
  <si>
    <t>weight allowance</t>
  </si>
  <si>
    <t>max press</t>
  </si>
  <si>
    <t>open doors</t>
  </si>
  <si>
    <t>bend bars/lift gates</t>
  </si>
  <si>
    <t>Strength</t>
  </si>
  <si>
    <t>calc</t>
  </si>
  <si>
    <t>&lt;-STR ref #</t>
  </si>
  <si>
    <t>Yours-&gt;</t>
  </si>
  <si>
    <t>+3</t>
  </si>
  <si>
    <t>+2</t>
  </si>
  <si>
    <t>45%</t>
  </si>
  <si>
    <t>TABLE 1A Dexterity</t>
  </si>
  <si>
    <t>TABLE 1A Constitution</t>
  </si>
  <si>
    <t>TABLE 1A Inteligence</t>
  </si>
  <si>
    <t>TABLE 1A Wisdom</t>
  </si>
  <si>
    <t>TABLE 1A Charisma</t>
  </si>
  <si>
    <t>Charisma</t>
  </si>
  <si>
    <t>Wisdom</t>
  </si>
  <si>
    <t>Inteligence</t>
  </si>
  <si>
    <t>Constitution</t>
  </si>
  <si>
    <t>Dexterity</t>
  </si>
  <si>
    <t>-3</t>
  </si>
  <si>
    <t>-2</t>
  </si>
  <si>
    <t>-1</t>
  </si>
  <si>
    <t>+1</t>
  </si>
  <si>
    <t>+4</t>
  </si>
  <si>
    <t>+5</t>
  </si>
  <si>
    <t>+6</t>
  </si>
  <si>
    <t>+7</t>
  </si>
  <si>
    <t>-8</t>
  </si>
  <si>
    <t>-7</t>
  </si>
  <si>
    <t>-6</t>
  </si>
  <si>
    <t>-5</t>
  </si>
  <si>
    <t>-4</t>
  </si>
  <si>
    <t>+8</t>
  </si>
  <si>
    <t>+9</t>
  </si>
  <si>
    <t>+10</t>
  </si>
  <si>
    <t>+11</t>
  </si>
  <si>
    <t>+12</t>
  </si>
  <si>
    <t>+14</t>
  </si>
  <si>
    <t>1</t>
  </si>
  <si>
    <t>2</t>
  </si>
  <si>
    <t>3</t>
  </si>
  <si>
    <t>4</t>
  </si>
  <si>
    <t>5</t>
  </si>
  <si>
    <t>7</t>
  </si>
  <si>
    <t>9</t>
  </si>
  <si>
    <t>11</t>
  </si>
  <si>
    <t>13</t>
  </si>
  <si>
    <t>15</t>
  </si>
  <si>
    <t>18</t>
  </si>
  <si>
    <t>21</t>
  </si>
  <si>
    <t>24</t>
  </si>
  <si>
    <t>27</t>
  </si>
  <si>
    <t>30</t>
  </si>
  <si>
    <t>33</t>
  </si>
  <si>
    <t>36</t>
  </si>
  <si>
    <t>39</t>
  </si>
  <si>
    <t>43</t>
  </si>
  <si>
    <t>47</t>
  </si>
  <si>
    <t>51</t>
  </si>
  <si>
    <t>55</t>
  </si>
  <si>
    <t>59</t>
  </si>
  <si>
    <t>63</t>
  </si>
  <si>
    <t>67</t>
  </si>
  <si>
    <t>71</t>
  </si>
  <si>
    <t>76</t>
  </si>
  <si>
    <t>81</t>
  </si>
  <si>
    <t>86</t>
  </si>
  <si>
    <t>91</t>
  </si>
  <si>
    <t>97</t>
  </si>
  <si>
    <t>103</t>
  </si>
  <si>
    <t>109</t>
  </si>
  <si>
    <t>115</t>
  </si>
  <si>
    <t>130</t>
  </si>
  <si>
    <t>160</t>
  </si>
  <si>
    <t>200</t>
  </si>
  <si>
    <t>300</t>
  </si>
  <si>
    <t>400</t>
  </si>
  <si>
    <t>500</t>
  </si>
  <si>
    <t>600</t>
  </si>
  <si>
    <t>700</t>
  </si>
  <si>
    <t>800</t>
  </si>
  <si>
    <t>900</t>
  </si>
  <si>
    <t>1000</t>
  </si>
  <si>
    <t>1100</t>
  </si>
  <si>
    <t>1200</t>
  </si>
  <si>
    <t>1300</t>
  </si>
  <si>
    <t>1400</t>
  </si>
  <si>
    <t>10</t>
  </si>
  <si>
    <t>20</t>
  </si>
  <si>
    <t>25</t>
  </si>
  <si>
    <t>35</t>
  </si>
  <si>
    <t>40</t>
  </si>
  <si>
    <t>60</t>
  </si>
  <si>
    <t>70</t>
  </si>
  <si>
    <t>80</t>
  </si>
  <si>
    <t>90</t>
  </si>
  <si>
    <t>95</t>
  </si>
  <si>
    <t>100</t>
  </si>
  <si>
    <t>110</t>
  </si>
  <si>
    <t>125</t>
  </si>
  <si>
    <t>135</t>
  </si>
  <si>
    <t>140</t>
  </si>
  <si>
    <t>145</t>
  </si>
  <si>
    <t>150</t>
  </si>
  <si>
    <t>170</t>
  </si>
  <si>
    <t>175</t>
  </si>
  <si>
    <t>185</t>
  </si>
  <si>
    <t>190</t>
  </si>
  <si>
    <t>195</t>
  </si>
  <si>
    <t>220</t>
  </si>
  <si>
    <t>255</t>
  </si>
  <si>
    <t>290</t>
  </si>
  <si>
    <t>350</t>
  </si>
  <si>
    <t>480</t>
  </si>
  <si>
    <t>640</t>
  </si>
  <si>
    <t>660</t>
  </si>
  <si>
    <t>725</t>
  </si>
  <si>
    <t>810</t>
  </si>
  <si>
    <t>865</t>
  </si>
  <si>
    <t>970</t>
  </si>
  <si>
    <t>1050</t>
  </si>
  <si>
    <t>1130</t>
  </si>
  <si>
    <t>1320</t>
  </si>
  <si>
    <t>1440</t>
  </si>
  <si>
    <t>1540</t>
  </si>
  <si>
    <t>1750</t>
  </si>
  <si>
    <t>6</t>
  </si>
  <si>
    <t>8</t>
  </si>
  <si>
    <t>12(3)</t>
  </si>
  <si>
    <t>14(6)</t>
  </si>
  <si>
    <t>15(8)</t>
  </si>
  <si>
    <t>16(9)</t>
  </si>
  <si>
    <t>17(10)</t>
  </si>
  <si>
    <t>17(11)</t>
  </si>
  <si>
    <t>17(12)</t>
  </si>
  <si>
    <t>18(13)</t>
  </si>
  <si>
    <t>18(14)</t>
  </si>
  <si>
    <t>18(15)</t>
  </si>
  <si>
    <t>18(16)</t>
  </si>
  <si>
    <t>19(16)</t>
  </si>
  <si>
    <t>19(17)</t>
  </si>
  <si>
    <t>19(18)</t>
  </si>
  <si>
    <t>0%</t>
  </si>
  <si>
    <t>1%</t>
  </si>
  <si>
    <t>2%</t>
  </si>
  <si>
    <t>3%</t>
  </si>
  <si>
    <t>4%</t>
  </si>
  <si>
    <t>5%</t>
  </si>
  <si>
    <t>6%</t>
  </si>
  <si>
    <t>8%</t>
  </si>
  <si>
    <t>7%</t>
  </si>
  <si>
    <t>9%</t>
  </si>
  <si>
    <t>10%</t>
  </si>
  <si>
    <t>11%</t>
  </si>
  <si>
    <t>12%</t>
  </si>
  <si>
    <t>15%</t>
  </si>
  <si>
    <t>20%</t>
  </si>
  <si>
    <t>25%</t>
  </si>
  <si>
    <t>35%</t>
  </si>
  <si>
    <t>50%</t>
  </si>
  <si>
    <t>55%</t>
  </si>
  <si>
    <t>60%</t>
  </si>
  <si>
    <t>65%</t>
  </si>
  <si>
    <t>70%</t>
  </si>
  <si>
    <t>75%</t>
  </si>
  <si>
    <t>80%</t>
  </si>
  <si>
    <t>85%</t>
  </si>
  <si>
    <t>90%</t>
  </si>
  <si>
    <t>95%</t>
  </si>
  <si>
    <t>97%</t>
  </si>
  <si>
    <t>98%</t>
  </si>
  <si>
    <t>99%</t>
  </si>
  <si>
    <t>Honor</t>
  </si>
  <si>
    <t>to hit</t>
  </si>
  <si>
    <t>damage</t>
  </si>
  <si>
    <t>wt allow</t>
  </si>
  <si>
    <t>bend bars</t>
  </si>
  <si>
    <t>Defense adj.</t>
  </si>
  <si>
    <t>Reaction adj</t>
  </si>
  <si>
    <t>Missile Adj</t>
  </si>
  <si>
    <t>&lt;-DEX ref #</t>
  </si>
  <si>
    <t>Hit point adj</t>
  </si>
  <si>
    <t>System Shock</t>
  </si>
  <si>
    <t>Resurection</t>
  </si>
  <si>
    <t>imminuity</t>
  </si>
  <si>
    <t>regen</t>
  </si>
  <si>
    <t>&lt;-CON Ref#</t>
  </si>
  <si>
    <t>0</t>
  </si>
  <si>
    <t>+5*</t>
  </si>
  <si>
    <t>+5**</t>
  </si>
  <si>
    <t>+6**</t>
  </si>
  <si>
    <t>+6***</t>
  </si>
  <si>
    <t>+7***</t>
  </si>
  <si>
    <t>30%</t>
  </si>
  <si>
    <t>40%</t>
  </si>
  <si>
    <t>88%</t>
  </si>
  <si>
    <t>100%</t>
  </si>
  <si>
    <t>92%</t>
  </si>
  <si>
    <t>94%</t>
  </si>
  <si>
    <t>96%</t>
  </si>
  <si>
    <t>+30%</t>
  </si>
  <si>
    <t>+25%</t>
  </si>
  <si>
    <t>+20%</t>
  </si>
  <si>
    <t>+15%</t>
  </si>
  <si>
    <t>+10%</t>
  </si>
  <si>
    <t>+5%</t>
  </si>
  <si>
    <t>-5%</t>
  </si>
  <si>
    <t>-10%</t>
  </si>
  <si>
    <t>-20%</t>
  </si>
  <si>
    <t>-25%</t>
  </si>
  <si>
    <t>-30%</t>
  </si>
  <si>
    <t>-35%</t>
  </si>
  <si>
    <t>-40%</t>
  </si>
  <si>
    <t>-45%</t>
  </si>
  <si>
    <t>-50%</t>
  </si>
  <si>
    <t>-55%</t>
  </si>
  <si>
    <t>-60%</t>
  </si>
  <si>
    <t>-65%</t>
  </si>
  <si>
    <t>-70%</t>
  </si>
  <si>
    <t>-75%</t>
  </si>
  <si>
    <t>-85%</t>
  </si>
  <si>
    <t>-90%</t>
  </si>
  <si>
    <t>-95%</t>
  </si>
  <si>
    <t>-99%</t>
  </si>
  <si>
    <t>1hp 2weeks</t>
  </si>
  <si>
    <t>1hp week</t>
  </si>
  <si>
    <t>1hp 2days</t>
  </si>
  <si>
    <t>1hp day</t>
  </si>
  <si>
    <t>1hp 18hrs</t>
  </si>
  <si>
    <t>1hp 12hrs</t>
  </si>
  <si>
    <t>1hp 6turns</t>
  </si>
  <si>
    <t>1hp 5turns</t>
  </si>
  <si>
    <t>1hp 4turns</t>
  </si>
  <si>
    <t>1hp 3turns</t>
  </si>
  <si>
    <t>1hp 2turns</t>
  </si>
  <si>
    <t>1hp turn</t>
  </si>
  <si>
    <t># of Lang</t>
  </si>
  <si>
    <t>Spell Level</t>
  </si>
  <si>
    <t>Learning</t>
  </si>
  <si>
    <t>Max # spells</t>
  </si>
  <si>
    <t>illusion</t>
  </si>
  <si>
    <t>mishap</t>
  </si>
  <si>
    <t>&lt;-INT Ref#</t>
  </si>
  <si>
    <t>All</t>
  </si>
  <si>
    <t>nil</t>
  </si>
  <si>
    <t>C</t>
  </si>
  <si>
    <t xml:space="preserve">C </t>
  </si>
  <si>
    <t>&lt;- WIS Ref</t>
  </si>
  <si>
    <t>Failure</t>
  </si>
  <si>
    <t>immunity</t>
  </si>
  <si>
    <t>skill</t>
  </si>
  <si>
    <t xml:space="preserve"> </t>
  </si>
  <si>
    <t>2/1</t>
  </si>
  <si>
    <t>2/2</t>
  </si>
  <si>
    <t>2/2/1</t>
  </si>
  <si>
    <t>2/2/1/1</t>
  </si>
  <si>
    <t>2/2/1/1/1</t>
  </si>
  <si>
    <t>3/2/2/1/1</t>
  </si>
  <si>
    <t>3/3/2/2/1</t>
  </si>
  <si>
    <t>3/3/3/2/2</t>
  </si>
  <si>
    <t>3/3/3/3/3</t>
  </si>
  <si>
    <t>4/3/3/3/3/1</t>
  </si>
  <si>
    <t>4/3/3/3/4/2</t>
  </si>
  <si>
    <t>4/3/3/3/4/3/1</t>
  </si>
  <si>
    <t>yes</t>
  </si>
  <si>
    <t>&lt;-CHR Ref#</t>
  </si>
  <si>
    <t>Max hench</t>
  </si>
  <si>
    <t>loyalty</t>
  </si>
  <si>
    <t>reaction</t>
  </si>
  <si>
    <t>comeliness</t>
  </si>
  <si>
    <t>45</t>
  </si>
  <si>
    <t>+16</t>
  </si>
  <si>
    <t>+18</t>
  </si>
  <si>
    <t>+20</t>
  </si>
  <si>
    <t>+13</t>
  </si>
  <si>
    <t>-9</t>
  </si>
  <si>
    <t>Money Roll</t>
  </si>
  <si>
    <t>Spend BP's ?</t>
  </si>
  <si>
    <t>&lt;-money mod</t>
  </si>
  <si>
    <t>&lt;-BP's spent</t>
  </si>
  <si>
    <t>BP Dice for money</t>
  </si>
  <si>
    <t>2d12</t>
  </si>
  <si>
    <t>Rolls</t>
  </si>
  <si>
    <t>&lt;-Result of BP's spent</t>
  </si>
  <si>
    <t>NOTE: Save this workbook under a different name before beginning!!!!!!!!!</t>
  </si>
  <si>
    <t>By Stephen M. De Chellis</t>
  </si>
  <si>
    <t>ARMOR</t>
  </si>
  <si>
    <t>Adjusted AC</t>
  </si>
  <si>
    <t>Surprised</t>
  </si>
  <si>
    <t>Shieldless</t>
  </si>
  <si>
    <t>Rear</t>
  </si>
  <si>
    <t>Defenses</t>
  </si>
  <si>
    <t>Armor Type (Pieces)</t>
  </si>
  <si>
    <t>Armor Hit Points</t>
  </si>
  <si>
    <t>HIT POINTS</t>
  </si>
  <si>
    <t>HD type:</t>
  </si>
  <si>
    <t>CON Adj.:</t>
  </si>
  <si>
    <t>Wounds</t>
  </si>
  <si>
    <t>d</t>
  </si>
  <si>
    <t>Shield Hit Points</t>
  </si>
  <si>
    <t>AC</t>
  </si>
  <si>
    <t>COMBAT</t>
  </si>
  <si>
    <t>Weapon</t>
  </si>
  <si>
    <t>Mag. Adj.</t>
  </si>
  <si>
    <t>Speed</t>
  </si>
  <si>
    <t>Type</t>
  </si>
  <si>
    <t># Attacks</t>
  </si>
  <si>
    <t>Damage vs. S/M/L</t>
  </si>
  <si>
    <t>Special Attacks</t>
  </si>
  <si>
    <t>Ammunition:</t>
  </si>
  <si>
    <t>I certify that this character is HMA/Tournament legal.</t>
  </si>
  <si>
    <t>GameMaster:</t>
  </si>
  <si>
    <t>HMGA Membership #</t>
  </si>
  <si>
    <t>Revision #</t>
  </si>
  <si>
    <t>Special Abilities</t>
  </si>
  <si>
    <t>Space Req./Attack Range</t>
  </si>
  <si>
    <t>Skills * Talents * Proficiencies</t>
  </si>
  <si>
    <t>COMliness</t>
  </si>
  <si>
    <t>%</t>
  </si>
  <si>
    <t>Gear</t>
  </si>
  <si>
    <t>Item</t>
  </si>
  <si>
    <t>Location</t>
  </si>
  <si>
    <t>Supplies</t>
  </si>
  <si>
    <t>Water/Wine</t>
  </si>
  <si>
    <t>Rations</t>
  </si>
  <si>
    <t>Feed</t>
  </si>
  <si>
    <t>Experience</t>
  </si>
  <si>
    <t>Treasure</t>
  </si>
  <si>
    <t>Coins</t>
  </si>
  <si>
    <t>Gems</t>
  </si>
  <si>
    <t>Other Valuables</t>
  </si>
  <si>
    <t>For Next Level</t>
  </si>
  <si>
    <r>
      <t xml:space="preserve">Miscellaneous Information </t>
    </r>
    <r>
      <rPr>
        <sz val="10"/>
        <rFont val="Arial"/>
        <family val="2"/>
      </rPr>
      <t>(Personal notations, Magical Items, Command Words, Spells, etc.)</t>
    </r>
  </si>
  <si>
    <t>Hereditary Grudges</t>
  </si>
  <si>
    <t>Henchmen/Cronies/Sidekicks/Animal Companions</t>
  </si>
  <si>
    <t>Last Will and Testament:</t>
  </si>
  <si>
    <t>I,</t>
  </si>
  <si>
    <t>do hereby</t>
  </si>
  <si>
    <t>c 2001 Kenzer and Company. All rights reserved. HackMaster, the HackMaster logo, and the Kenzer and Commpany logo are trademarks of Kenzer and Company</t>
  </si>
  <si>
    <t>Name</t>
  </si>
  <si>
    <t>Background</t>
  </si>
  <si>
    <t>Race/Class</t>
  </si>
  <si>
    <t>HD/Lvl</t>
  </si>
  <si>
    <t># AT</t>
  </si>
  <si>
    <t>DMG/Effects</t>
  </si>
  <si>
    <t>Skills/Abilities</t>
  </si>
  <si>
    <t>CONstitution</t>
  </si>
  <si>
    <t>Adj</t>
  </si>
  <si>
    <t>percent</t>
  </si>
  <si>
    <t>/</t>
  </si>
  <si>
    <t>This sheet will be used for player writes for the charcter sheet.</t>
  </si>
  <si>
    <t>circumstance</t>
  </si>
  <si>
    <t>legit?</t>
  </si>
  <si>
    <t>status mom</t>
  </si>
  <si>
    <t>qual mom</t>
  </si>
  <si>
    <t>status dad</t>
  </si>
  <si>
    <t>quality dad</t>
  </si>
  <si>
    <t>famil honor</t>
  </si>
  <si>
    <t>birth rank</t>
  </si>
  <si>
    <t>Birth was the result of an adulterous affair</t>
  </si>
  <si>
    <t>&lt;- HON</t>
  </si>
  <si>
    <t>&lt;-Align ref</t>
  </si>
  <si>
    <t>&lt;-Alignment</t>
  </si>
  <si>
    <t>Dishonorable</t>
  </si>
  <si>
    <t>great Honor Low</t>
  </si>
  <si>
    <t>great honr high</t>
  </si>
  <si>
    <t>dishonorable</t>
  </si>
  <si>
    <t>Lawful-good</t>
  </si>
  <si>
    <t>Lawful-neutral</t>
  </si>
  <si>
    <t>Lawful-evil</t>
  </si>
  <si>
    <t>Neutral-good</t>
  </si>
  <si>
    <t xml:space="preserve">Neutral </t>
  </si>
  <si>
    <t>Neutral-evil</t>
  </si>
  <si>
    <t>Chaotic-good</t>
  </si>
  <si>
    <t>Chaotic-neutral</t>
  </si>
  <si>
    <t>Chaotic-evil</t>
  </si>
  <si>
    <t>&lt;-honor index</t>
  </si>
  <si>
    <t>Too much honor</t>
  </si>
  <si>
    <t>For your level you are</t>
  </si>
  <si>
    <t>Table 6A</t>
  </si>
  <si>
    <t>Flaws and Quirks d100</t>
  </si>
  <si>
    <t>Roll</t>
  </si>
  <si>
    <t>Table</t>
  </si>
  <si>
    <t>6B</t>
  </si>
  <si>
    <t>6C</t>
  </si>
  <si>
    <t>6D</t>
  </si>
  <si>
    <t>6E</t>
  </si>
  <si>
    <t>6F</t>
  </si>
  <si>
    <t>6G</t>
  </si>
  <si>
    <t>6H</t>
  </si>
  <si>
    <t>6I</t>
  </si>
  <si>
    <t>01-14</t>
  </si>
  <si>
    <t>15-28</t>
  </si>
  <si>
    <t>29-42</t>
  </si>
  <si>
    <t>43-50</t>
  </si>
  <si>
    <t>51-66</t>
  </si>
  <si>
    <t>67-76</t>
  </si>
  <si>
    <t>77-93</t>
  </si>
  <si>
    <t>94-100</t>
  </si>
  <si>
    <t>Table 6B</t>
  </si>
  <si>
    <t>Flaws, Minor (Physical) d100</t>
  </si>
  <si>
    <t>Flaw</t>
  </si>
  <si>
    <t>BP Bonus</t>
  </si>
  <si>
    <t>Albino</t>
  </si>
  <si>
    <t>Animal [type]Antipathy</t>
  </si>
  <si>
    <t>Ansomia</t>
  </si>
  <si>
    <t>Asthmatic</t>
  </si>
  <si>
    <t>Blind, Color</t>
  </si>
  <si>
    <t>Chronic Nose Bleeds</t>
  </si>
  <si>
    <t>Excessive Drooling</t>
  </si>
  <si>
    <t>Flatulent</t>
  </si>
  <si>
    <t>Hearing Impaired</t>
  </si>
  <si>
    <t>Lisp</t>
  </si>
  <si>
    <t>Roll again here and Table 6C</t>
  </si>
  <si>
    <t>Roll again here and Table 6D</t>
  </si>
  <si>
    <t>10-09</t>
  </si>
  <si>
    <t>10-14</t>
  </si>
  <si>
    <t>15-23</t>
  </si>
  <si>
    <t>24-26</t>
  </si>
  <si>
    <t>27-35</t>
  </si>
  <si>
    <t>36-40</t>
  </si>
  <si>
    <t>41-49</t>
  </si>
  <si>
    <t>50-58</t>
  </si>
  <si>
    <t>59-61</t>
  </si>
  <si>
    <t>62-70</t>
  </si>
  <si>
    <t>71-85</t>
  </si>
  <si>
    <t>86-100</t>
  </si>
  <si>
    <t>Table 6C</t>
  </si>
  <si>
    <t>Loss of Ear</t>
  </si>
  <si>
    <t>Loss of Eye</t>
  </si>
  <si>
    <t>Male Pattern Baldness</t>
  </si>
  <si>
    <t>Migraines</t>
  </si>
  <si>
    <t>Missing Finger(s)*</t>
  </si>
  <si>
    <t>Nervous Tic</t>
  </si>
  <si>
    <t>Scar, Facial</t>
  </si>
  <si>
    <t>Sleep Chatter</t>
  </si>
  <si>
    <t>Sound Sleeper</t>
  </si>
  <si>
    <t>Strange Body Odor</t>
  </si>
  <si>
    <t>Roll again here and Table 6E</t>
  </si>
  <si>
    <t>Roll twice here. If you roll this again, roll again here and once on Table 6E</t>
  </si>
  <si>
    <t>Table 6D</t>
  </si>
  <si>
    <t>Flaws, Minor (Physical)</t>
  </si>
  <si>
    <t>Stutter</t>
  </si>
  <si>
    <t>Tone Deaf</t>
  </si>
  <si>
    <t>Vision Impaired, Far Sighted</t>
  </si>
  <si>
    <t>Blind, one eye</t>
  </si>
  <si>
    <t>Vision Impaired, Near Sighted</t>
  </si>
  <si>
    <t>Roll once on Table 6E and 6C</t>
  </si>
  <si>
    <t>Roll on Table 6E (Flaws Major)</t>
  </si>
  <si>
    <t>01-10</t>
  </si>
  <si>
    <t>11-30</t>
  </si>
  <si>
    <t>31-45</t>
  </si>
  <si>
    <t>46-50</t>
  </si>
  <si>
    <t>51-69</t>
  </si>
  <si>
    <t>70-90</t>
  </si>
  <si>
    <t>91-100</t>
  </si>
  <si>
    <t>01-07</t>
  </si>
  <si>
    <t>08-13</t>
  </si>
  <si>
    <t>14-21</t>
  </si>
  <si>
    <t>22-26</t>
  </si>
  <si>
    <t>27-34</t>
  </si>
  <si>
    <t>35-42</t>
  </si>
  <si>
    <t>43-47</t>
  </si>
  <si>
    <t>48-54</t>
  </si>
  <si>
    <t>55-61</t>
  </si>
  <si>
    <t>Table 6E</t>
  </si>
  <si>
    <t>Flaws, Major (Physical)</t>
  </si>
  <si>
    <t>Accident Prone</t>
  </si>
  <si>
    <t>Acute Allergies</t>
  </si>
  <si>
    <t>Amputee, Arm</t>
  </si>
  <si>
    <t>Amputee, Double, Arm</t>
  </si>
  <si>
    <t>Amputee, Double, Leg</t>
  </si>
  <si>
    <t>Amputee, Leg</t>
  </si>
  <si>
    <t>Blind</t>
  </si>
  <si>
    <t>Deaf</t>
  </si>
  <si>
    <t>Hemophiliac</t>
  </si>
  <si>
    <t>Low Threshold for Pain</t>
  </si>
  <si>
    <t>Maimed</t>
  </si>
  <si>
    <t>Mute</t>
  </si>
  <si>
    <t>Narcolepsy</t>
  </si>
  <si>
    <t>No Depth Perception</t>
  </si>
  <si>
    <t>Seizure, Disorders (Epilepsy)</t>
  </si>
  <si>
    <t>Sleep Walker</t>
  </si>
  <si>
    <t>Trick Knee</t>
  </si>
  <si>
    <t>Roll again her and Table 6B</t>
  </si>
  <si>
    <t>varies</t>
  </si>
  <si>
    <t>&lt;-BP's</t>
  </si>
  <si>
    <t>&lt;-BP's this sheet</t>
  </si>
  <si>
    <t>Temporary Quirks and Flaws worksheet</t>
  </si>
  <si>
    <t>Note: The automatic Quirk and Flaw creation process has not yet been finished so please enter</t>
  </si>
  <si>
    <t>the effects of any Quirks and Flaws below.</t>
  </si>
  <si>
    <t>Total BP's spent for re-rolls</t>
  </si>
  <si>
    <t xml:space="preserve">Total BP's gained </t>
  </si>
  <si>
    <t>&lt;-BP's gained</t>
  </si>
  <si>
    <t>&lt;- spent BP math</t>
  </si>
  <si>
    <t>&lt;-New BP total</t>
  </si>
  <si>
    <t>full points</t>
  </si>
  <si>
    <t>fractional points</t>
  </si>
  <si>
    <t>New Score</t>
  </si>
  <si>
    <t>Chapter 1: Player Character Ability Scores</t>
  </si>
  <si>
    <t>Note: The HMCS pages are your character sheet.</t>
  </si>
  <si>
    <t>Raise Fractionals with BP's</t>
  </si>
  <si>
    <t>percent adder</t>
  </si>
  <si>
    <t>new percent</t>
  </si>
  <si>
    <t>start math</t>
  </si>
  <si>
    <t>score mod</t>
  </si>
  <si>
    <t>percent mod</t>
  </si>
  <si>
    <t>Skill</t>
  </si>
  <si>
    <t>BP Cost</t>
  </si>
  <si>
    <t>Relevant Ability</t>
  </si>
  <si>
    <t>Mastery Die</t>
  </si>
  <si>
    <t>Course Prereq</t>
  </si>
  <si>
    <t>Weapon Proficiencies</t>
  </si>
  <si>
    <t>Basic Proficiency</t>
  </si>
  <si>
    <t>n</t>
  </si>
  <si>
    <t>Specialize (only one)</t>
  </si>
  <si>
    <t>Weapon Mastery (only one)</t>
  </si>
  <si>
    <t>y</t>
  </si>
  <si>
    <t>Specialize</t>
  </si>
  <si>
    <t>Arcane Skills</t>
  </si>
  <si>
    <t>Arcane Lore</t>
  </si>
  <si>
    <t>Divine Lore</t>
  </si>
  <si>
    <t>Spellcraft</t>
  </si>
  <si>
    <t>Religion</t>
  </si>
  <si>
    <t>Acamdemia</t>
  </si>
  <si>
    <t>Administration</t>
  </si>
  <si>
    <t>Agriculture</t>
  </si>
  <si>
    <t>Alchemy</t>
  </si>
  <si>
    <t>Anatomy, Basic</t>
  </si>
  <si>
    <t>Anatomy, Vital (specific animal)</t>
  </si>
  <si>
    <t>Ancient History</t>
  </si>
  <si>
    <t>Animal Lore</t>
  </si>
  <si>
    <t>Appraisal: Gemstone</t>
  </si>
  <si>
    <t>Appraising</t>
  </si>
  <si>
    <t>CHP1</t>
  </si>
  <si>
    <t>CHP2</t>
  </si>
  <si>
    <t>CHP3</t>
  </si>
  <si>
    <t>CHP4</t>
  </si>
  <si>
    <t>CHP5</t>
  </si>
  <si>
    <t>CHP6</t>
  </si>
  <si>
    <t>base change</t>
  </si>
  <si>
    <t>BP-&gt;</t>
  </si>
  <si>
    <t>AGE</t>
  </si>
  <si>
    <t>-</t>
  </si>
  <si>
    <t>cost</t>
  </si>
  <si>
    <t>bonus</t>
  </si>
  <si>
    <t>base mod</t>
  </si>
  <si>
    <t>% ADJ</t>
  </si>
  <si>
    <t>Though some Quirks and Flaws are able to modify your stats you will need to input the changes below</t>
  </si>
  <si>
    <t>NOTE: The Rolled stat block in chapter 1 is used for GM's to check against ERROR messages based on stats.</t>
  </si>
  <si>
    <t>In other words, don't try to lower a stat below 1!!!</t>
  </si>
  <si>
    <t>real</t>
  </si>
  <si>
    <t>adjusted</t>
  </si>
  <si>
    <t>race base</t>
  </si>
  <si>
    <t>Baseline</t>
  </si>
  <si>
    <t>to qualify</t>
  </si>
  <si>
    <t>NOTE: In Chapter 2, your abilities must be in range to qualify for the race before racial adjustments are made.</t>
  </si>
  <si>
    <t>Art Appraisal: Subset: Painting</t>
  </si>
  <si>
    <t>Art Appraisal: Subset: Sculpture</t>
  </si>
  <si>
    <t>Art Appreciation: Subset: Painting</t>
  </si>
  <si>
    <t>Art Appreciation: Subset: Sculpture</t>
  </si>
  <si>
    <t>Astrology</t>
  </si>
  <si>
    <t>Botany</t>
  </si>
  <si>
    <t>Campaign Logistics</t>
  </si>
  <si>
    <t>Civil Administration</t>
  </si>
  <si>
    <t>Culinary Arts</t>
  </si>
  <si>
    <t>Culture (race specific)</t>
  </si>
  <si>
    <t>Current Affairs</t>
  </si>
  <si>
    <t>Customs and Etiquette (culture specific)</t>
  </si>
  <si>
    <t>Engineering</t>
  </si>
  <si>
    <t>Engineering, Fortifications</t>
  </si>
  <si>
    <t>Engineering, Public Works</t>
  </si>
  <si>
    <t>Forestry</t>
  </si>
  <si>
    <t>Geology</t>
  </si>
  <si>
    <t>Heraldry</t>
  </si>
  <si>
    <t>Herbalism (Prepare Poison)</t>
  </si>
  <si>
    <t>History, Local</t>
  </si>
  <si>
    <t>History, World</t>
  </si>
  <si>
    <t>Leadership, Basic</t>
  </si>
  <si>
    <t>Leadership, Committee</t>
  </si>
  <si>
    <t>Military: Battle Sense</t>
  </si>
  <si>
    <t>Military: Leadership</t>
  </si>
  <si>
    <t>Military: Operations</t>
  </si>
  <si>
    <t>Military: Small Unit Tactics</t>
  </si>
  <si>
    <t>Plant Identification, Holistic</t>
  </si>
  <si>
    <t>Religion (general)</t>
  </si>
  <si>
    <t>Religion (specific)</t>
  </si>
  <si>
    <t>Weather Sense</t>
  </si>
  <si>
    <t>Woodland Lore</t>
  </si>
  <si>
    <t>Languages/Communication</t>
  </si>
  <si>
    <t>Dimple Runes (Braille)</t>
  </si>
  <si>
    <t>Dragon Speak</t>
  </si>
  <si>
    <t>Evil Speak</t>
  </si>
  <si>
    <t>Glersee (Trail Markers)</t>
  </si>
  <si>
    <t>Languages, Ancient/Dead</t>
  </si>
  <si>
    <t>Languages, Modern</t>
  </si>
  <si>
    <t>Languages, Undead</t>
  </si>
  <si>
    <t>Musical Instrument Skills</t>
  </si>
  <si>
    <t>Brass Instruments</t>
  </si>
  <si>
    <t>Exotic Instruments</t>
  </si>
  <si>
    <t>Percussion Instruments</t>
  </si>
  <si>
    <t>Stringed Instruments</t>
  </si>
  <si>
    <t>Wind Instruments</t>
  </si>
  <si>
    <t>Tasks: Mundane</t>
  </si>
  <si>
    <t>Armor Maintenance</t>
  </si>
  <si>
    <t>Maintenance /Upkeep (General)</t>
  </si>
  <si>
    <t>Shaving/Grooming</t>
  </si>
  <si>
    <t>Weapon Maintenance</t>
  </si>
  <si>
    <t>Tasks: Combat Procedures</t>
  </si>
  <si>
    <t>Angawa Battle Cry</t>
  </si>
  <si>
    <t>Art of Beating</t>
  </si>
  <si>
    <t>Attitude Adjustment</t>
  </si>
  <si>
    <t>Brawler</t>
  </si>
  <si>
    <t>Crane</t>
  </si>
  <si>
    <t>Cricket-in-the-Pea Pod</t>
  </si>
  <si>
    <t>Dirty Fighting</t>
  </si>
  <si>
    <t>Entrenchment Construction</t>
  </si>
  <si>
    <t>Establish ambush Zone</t>
  </si>
  <si>
    <t>Eye Gouge</t>
  </si>
  <si>
    <t>Eye of the Tiger Advantage</t>
  </si>
  <si>
    <t>Groin Punch</t>
  </si>
  <si>
    <t>Jugular Swipe</t>
  </si>
  <si>
    <t>Kidney Bruiser</t>
  </si>
  <si>
    <t>Mortal Combat</t>
  </si>
  <si>
    <t>Muster Resolve</t>
  </si>
  <si>
    <t>Pimp Slap (Wuss Slap)</t>
  </si>
  <si>
    <t>Pugilism</t>
  </si>
  <si>
    <t>Round House Groin Kick</t>
  </si>
  <si>
    <t>Who's Yer Mamma Ankle Wrench</t>
  </si>
  <si>
    <t>Tasks: Artisan and Performing Arts</t>
  </si>
  <si>
    <t>Artistic Ability</t>
  </si>
  <si>
    <t>Dancing (Ballroom)</t>
  </si>
  <si>
    <t>Interpret/Perform Mime (secondary language)</t>
  </si>
  <si>
    <t>Juggling</t>
  </si>
  <si>
    <t>Manu Weasel Dance</t>
  </si>
  <si>
    <t>Mocking Jig</t>
  </si>
  <si>
    <t xml:space="preserve">Musical Instrument  </t>
  </si>
  <si>
    <t>Poetry, Writing and Comprehension/Interpretation</t>
  </si>
  <si>
    <t>Singing</t>
  </si>
  <si>
    <t>Note: In Chapter 1, the raise fractionals with BP's is done near the end of character creation, do not use it</t>
  </si>
  <si>
    <t>Cleric</t>
  </si>
  <si>
    <t>Fighter</t>
  </si>
  <si>
    <t>Beserker</t>
  </si>
  <si>
    <t>Knight Errant</t>
  </si>
  <si>
    <t>Magic-User</t>
  </si>
  <si>
    <t>Battle Mage</t>
  </si>
  <si>
    <t>Blood Mage</t>
  </si>
  <si>
    <t>Thief</t>
  </si>
  <si>
    <t>&lt;-Race #</t>
  </si>
  <si>
    <t>&lt;-Class name</t>
  </si>
  <si>
    <t>Max Level</t>
  </si>
  <si>
    <t>Level Limits</t>
  </si>
  <si>
    <t>U</t>
  </si>
  <si>
    <t>NO</t>
  </si>
  <si>
    <t>Slave Class Roll</t>
  </si>
  <si>
    <t>Legit?</t>
  </si>
  <si>
    <t>Circumstance</t>
  </si>
  <si>
    <t>Parent</t>
  </si>
  <si>
    <t>P quality</t>
  </si>
  <si>
    <t>birth order</t>
  </si>
  <si>
    <t>cash</t>
  </si>
  <si>
    <t>money BP's</t>
  </si>
  <si>
    <t>money mod</t>
  </si>
  <si>
    <t>bp bonus</t>
  </si>
  <si>
    <t>birth mod</t>
  </si>
  <si>
    <t>&lt;-honor/circumstance</t>
  </si>
  <si>
    <t>&lt;-honor/family</t>
  </si>
  <si>
    <t>&lt;-honor mod</t>
  </si>
  <si>
    <t>&lt;-quality dad</t>
  </si>
  <si>
    <t>&lt;-quality mom</t>
  </si>
  <si>
    <t>orphan</t>
  </si>
  <si>
    <t>bastard</t>
  </si>
  <si>
    <t>m height</t>
  </si>
  <si>
    <t>f height</t>
  </si>
  <si>
    <t>mod</t>
  </si>
  <si>
    <t>m weight</t>
  </si>
  <si>
    <t>f weight</t>
  </si>
  <si>
    <t>m weigh</t>
  </si>
  <si>
    <t>&lt;-sex</t>
  </si>
  <si>
    <t>height (inches)</t>
  </si>
  <si>
    <t>weight (lbs.)</t>
  </si>
  <si>
    <t>height and weight dice</t>
  </si>
  <si>
    <t>Elf</t>
  </si>
  <si>
    <t>halfelf</t>
  </si>
  <si>
    <t>halfling</t>
  </si>
  <si>
    <t>halfogre</t>
  </si>
  <si>
    <t>halforc</t>
  </si>
  <si>
    <t>human</t>
  </si>
  <si>
    <t>pixiefairy</t>
  </si>
  <si>
    <t>TOTAL W</t>
  </si>
  <si>
    <t>TOTAL H</t>
  </si>
  <si>
    <t>LEGAL: The contents of this workbook are copyright, trademarked, owned, belong to…. Kenzer &amp; Company and</t>
  </si>
  <si>
    <t>are used without permission. The layout of this workbook is derived from the Chapter layout of the Players Handbook</t>
  </si>
  <si>
    <t>and is also owned by Kenzer &amp; Company. This book is not a replacement for a GM or the Players Handbook</t>
  </si>
  <si>
    <t>but is designed to work along side such things in the proccess of character generation.</t>
  </si>
  <si>
    <t>PS: If you find this tool usefull please let the big-wigs at Kenzer &amp; Company know, perhaps we'll get a real character</t>
  </si>
  <si>
    <t>The author can be reached at dungeonmaster@snet.net</t>
  </si>
  <si>
    <t>Tasks: Sophisticated</t>
  </si>
  <si>
    <t>Animal Training</t>
  </si>
  <si>
    <t>Animal Handling</t>
  </si>
  <si>
    <t>Armorer</t>
  </si>
  <si>
    <t>Armor Repair, Basic</t>
  </si>
  <si>
    <t>Armor Repair, Advanced</t>
  </si>
  <si>
    <t>Armor Repair, Expert</t>
  </si>
  <si>
    <t>Bargain Sense</t>
  </si>
  <si>
    <t>Bartering</t>
  </si>
  <si>
    <t>Blacksmithing</t>
  </si>
  <si>
    <t>Bowyer/Fletcher</t>
  </si>
  <si>
    <t>Brewing</t>
  </si>
  <si>
    <t>Carpentry</t>
  </si>
  <si>
    <t>Cartography: Dungeon</t>
  </si>
  <si>
    <t>Cartography: Hasty Mapping</t>
  </si>
  <si>
    <t>Cartography: Overland</t>
  </si>
  <si>
    <t>Charioteering</t>
  </si>
  <si>
    <t>Clever Packer</t>
  </si>
  <si>
    <t>Cobbling</t>
  </si>
  <si>
    <t>Coin Pile Numerical Approximation</t>
  </si>
  <si>
    <t>Complex Geometric Estimation</t>
  </si>
  <si>
    <t>Construction: Defense Works</t>
  </si>
  <si>
    <t>Construction: Fortifications</t>
  </si>
  <si>
    <t>Construction: Hasty Defense Works</t>
  </si>
  <si>
    <t>Construction: Siege Works</t>
  </si>
  <si>
    <t>Cooking</t>
  </si>
  <si>
    <t>Dig Hasty Grave</t>
  </si>
  <si>
    <t>Dig Proper Grave</t>
  </si>
  <si>
    <t>Endurance</t>
  </si>
  <si>
    <t>Farming</t>
  </si>
  <si>
    <t>Fire Building</t>
  </si>
  <si>
    <t>First Aid: Cauterize Wound</t>
  </si>
  <si>
    <t>First Aid Skill Suite</t>
  </si>
  <si>
    <t>First Aid: Sew Wounds</t>
  </si>
  <si>
    <t>First Aid: Sew Own Wounds</t>
  </si>
  <si>
    <t>Fishing</t>
  </si>
  <si>
    <t>Fondling (Covert Appraisal Technique)</t>
  </si>
  <si>
    <t>Forage for Food (By Climate)</t>
  </si>
  <si>
    <t>Forgery</t>
  </si>
  <si>
    <t>Gaming</t>
  </si>
  <si>
    <t>Gem Cutting</t>
  </si>
  <si>
    <t>Glean Information</t>
  </si>
  <si>
    <t>Haggle</t>
  </si>
  <si>
    <t>Healing</t>
  </si>
  <si>
    <t>Identify Animal by Tracks</t>
  </si>
  <si>
    <t>Hunting</t>
  </si>
  <si>
    <t>Intelligence Gathering</t>
  </si>
  <si>
    <t>Interrogation</t>
  </si>
  <si>
    <t>Jeweler</t>
  </si>
  <si>
    <t>Jumping</t>
  </si>
  <si>
    <t>Laborer, General</t>
  </si>
  <si>
    <t>Leatherworking</t>
  </si>
  <si>
    <t>Liar, Skilled</t>
  </si>
  <si>
    <t>Looting, Advanced</t>
  </si>
  <si>
    <t>Looting, Basic</t>
  </si>
  <si>
    <t>Maintain Self Discipline</t>
  </si>
  <si>
    <t>Map Sense</t>
  </si>
  <si>
    <t>Mapless Travel</t>
  </si>
  <si>
    <t>Metalworking</t>
  </si>
  <si>
    <t>Mimic Dialect</t>
  </si>
  <si>
    <t>Mining</t>
  </si>
  <si>
    <t>Mountaineering</t>
  </si>
  <si>
    <t>Navigation, Nautical</t>
  </si>
  <si>
    <t>Orchestrate Task</t>
  </si>
  <si>
    <t>Pinch (Pocket/Lift)</t>
  </si>
  <si>
    <t>Pottery</t>
  </si>
  <si>
    <t>Reading Lips</t>
  </si>
  <si>
    <t>Reading/Writing</t>
  </si>
  <si>
    <t>Recruit Army</t>
  </si>
  <si>
    <t>Riding, Airborne</t>
  </si>
  <si>
    <t>Riding, Land-based</t>
  </si>
  <si>
    <t>Riding, Warhorse (Dwarven)</t>
  </si>
  <si>
    <t>Rope Use</t>
  </si>
  <si>
    <t>Running</t>
  </si>
  <si>
    <t>Seamanship Suite</t>
  </si>
  <si>
    <t>Seamstress/Tailor</t>
  </si>
  <si>
    <t>Seduction, Art of</t>
  </si>
  <si>
    <t>Set snares</t>
  </si>
  <si>
    <t>Shield Repair, Metal</t>
  </si>
  <si>
    <t>Shield Repair, Wood</t>
  </si>
  <si>
    <t>Slaughter: Game Animal</t>
  </si>
  <si>
    <t>Slaughter: Livestock</t>
  </si>
  <si>
    <t>Slip Away into Shadows</t>
  </si>
  <si>
    <t>Stealthy Movement</t>
  </si>
  <si>
    <t>Stonemasonry</t>
  </si>
  <si>
    <t>Survival Skill Suite</t>
  </si>
  <si>
    <t>Survival, Desert</t>
  </si>
  <si>
    <t>Survival, Jungle</t>
  </si>
  <si>
    <t>Survival, Underground</t>
  </si>
  <si>
    <t>Survival, Winter</t>
  </si>
  <si>
    <t>Swimming</t>
  </si>
  <si>
    <t>Swimming: Dog Paddle</t>
  </si>
  <si>
    <t>Tightrope Walking</t>
  </si>
  <si>
    <t>Torture</t>
  </si>
  <si>
    <t>Track Game</t>
  </si>
  <si>
    <t>Tracking</t>
  </si>
  <si>
    <t>Trap Swep (Full Sweep)</t>
  </si>
  <si>
    <t>Tumbling</t>
  </si>
  <si>
    <t>Vandalism/Desecration</t>
  </si>
  <si>
    <t>Ventriliquism</t>
  </si>
  <si>
    <t>Weaponsmithing</t>
  </si>
  <si>
    <t>Weaving</t>
  </si>
  <si>
    <t>Social Interaction Skills</t>
  </si>
  <si>
    <t>Berate</t>
  </si>
  <si>
    <t>Calling Dibs</t>
  </si>
  <si>
    <t>Diplomacy</t>
  </si>
  <si>
    <t>Feign Toughness</t>
  </si>
  <si>
    <t>Flex Muscle</t>
  </si>
  <si>
    <t>Gracefull entrance/Exit</t>
  </si>
  <si>
    <t>Idle gossip</t>
  </si>
  <si>
    <t>Intimidation</t>
  </si>
  <si>
    <t>Joke Telling</t>
  </si>
  <si>
    <t>Knowledge of Courtly Affairs</t>
  </si>
  <si>
    <t>Mingling (Balls, Parties)</t>
  </si>
  <si>
    <t>Oration</t>
  </si>
  <si>
    <t>Parley</t>
  </si>
  <si>
    <t>Poker Face</t>
  </si>
  <si>
    <t>Resist Persuasion</t>
  </si>
  <si>
    <t>Rousing speech</t>
  </si>
  <si>
    <t>Rules of Fair Play</t>
  </si>
  <si>
    <t>Secret Persona</t>
  </si>
  <si>
    <t>Social Etiquette</t>
  </si>
  <si>
    <t>Street Cred</t>
  </si>
  <si>
    <t>Taunting, Major</t>
  </si>
  <si>
    <t>Taunting, Minor</t>
  </si>
  <si>
    <t>Threat Gesture (Nonverbal gestures - body and hand)</t>
  </si>
  <si>
    <t>Ulterior motive</t>
  </si>
  <si>
    <t>Skills, Tools</t>
  </si>
  <si>
    <t>Assaying/Surveying Tools</t>
  </si>
  <si>
    <t>Blacksmith Tools</t>
  </si>
  <si>
    <t>Carpentry Tools (Wood Working)</t>
  </si>
  <si>
    <t>Construction Tools</t>
  </si>
  <si>
    <t>Drafting Tools</t>
  </si>
  <si>
    <t>Jeweler Tools</t>
  </si>
  <si>
    <t>Leather Working Tools</t>
  </si>
  <si>
    <t>Mining Tools (stone working)</t>
  </si>
  <si>
    <t>Peg Leg (per leg - left/right)</t>
  </si>
  <si>
    <t>Surgery Tools/Suture Kit</t>
  </si>
  <si>
    <t>Roll 1</t>
  </si>
  <si>
    <t>Roll 2</t>
  </si>
  <si>
    <t>Roll 3</t>
  </si>
  <si>
    <t>Roll 4</t>
  </si>
  <si>
    <t>Roll 5</t>
  </si>
  <si>
    <t>Roll 6</t>
  </si>
  <si>
    <t>Roll 7</t>
  </si>
  <si>
    <t>Roll 8</t>
  </si>
  <si>
    <t>Roll 9</t>
  </si>
  <si>
    <t>Roll 10</t>
  </si>
  <si>
    <t>Result 1</t>
  </si>
  <si>
    <t>Result 2</t>
  </si>
  <si>
    <t>Result 3</t>
  </si>
  <si>
    <t>Result 4</t>
  </si>
  <si>
    <t>Result 5</t>
  </si>
  <si>
    <t>Result 6</t>
  </si>
  <si>
    <t>Result 7</t>
  </si>
  <si>
    <t>Result 8</t>
  </si>
  <si>
    <t>Result 9</t>
  </si>
  <si>
    <t>Result 10</t>
  </si>
  <si>
    <t>Pick your Skill</t>
  </si>
  <si>
    <t>Spend BP's</t>
  </si>
  <si>
    <t>&lt;-bp cost</t>
  </si>
  <si>
    <t>&lt;- skill name</t>
  </si>
  <si>
    <t>&lt;- skill mastery</t>
  </si>
  <si>
    <t>BP's to sepnd</t>
  </si>
  <si>
    <t>&lt;- BP cost</t>
  </si>
  <si>
    <t>&lt;- skill cost variable</t>
  </si>
  <si>
    <t>&lt;-skill number variable</t>
  </si>
  <si>
    <t>BP's spent this page</t>
  </si>
  <si>
    <t>Total-&gt;</t>
  </si>
  <si>
    <t>CHP 7</t>
  </si>
  <si>
    <t>Remaining BP's -&gt;</t>
  </si>
  <si>
    <t>creation program if enough people express an interest!</t>
  </si>
  <si>
    <t>race adjusted</t>
  </si>
  <si>
    <t>Acrobatic Skill Suite</t>
  </si>
  <si>
    <t>Active Sense of Smell</t>
  </si>
  <si>
    <t>Acute (high) Alertness</t>
  </si>
  <si>
    <t>Acute Taste</t>
  </si>
  <si>
    <t>Animal Companion</t>
  </si>
  <si>
    <t>Animal Friendship</t>
  </si>
  <si>
    <t>Astute Observation</t>
  </si>
  <si>
    <t>Attack Bonus</t>
  </si>
  <si>
    <t>Axe Bonus</t>
  </si>
  <si>
    <t>Balance Bonus</t>
  </si>
  <si>
    <t>Blind-fighting</t>
  </si>
  <si>
    <t>Bow Bonus</t>
  </si>
  <si>
    <t>Close to the Earth</t>
  </si>
  <si>
    <t>Cold Resistance</t>
  </si>
  <si>
    <t>Constitution/Health Bonus</t>
  </si>
  <si>
    <t>Crossbow Bonus</t>
  </si>
  <si>
    <t>Dagger Bonus</t>
  </si>
  <si>
    <t>Dart Bonus</t>
  </si>
  <si>
    <t>Defensive Bonus</t>
  </si>
  <si>
    <t>Dense Skin</t>
  </si>
  <si>
    <t>Detect Evil</t>
  </si>
  <si>
    <t>Detect Poison</t>
  </si>
  <si>
    <t>Detect secret doors</t>
  </si>
  <si>
    <t>Determine Age</t>
  </si>
  <si>
    <t>Determine Stability</t>
  </si>
  <si>
    <t>Engineering Bonus</t>
  </si>
  <si>
    <t>Evaluate Gems</t>
  </si>
  <si>
    <t>Experience Bonus</t>
  </si>
  <si>
    <t>Expert Haggler</t>
  </si>
  <si>
    <t>Faerie Kind Martial Arts</t>
  </si>
  <si>
    <t>Flutter</t>
  </si>
  <si>
    <t>Forest Movement</t>
  </si>
  <si>
    <t>Freeze</t>
  </si>
  <si>
    <t>Grace Under Pressure</t>
  </si>
  <si>
    <t>Heat Resistance</t>
  </si>
  <si>
    <t>Hide</t>
  </si>
  <si>
    <t>Hit Point Bonus</t>
  </si>
  <si>
    <t>Illusion Resistant</t>
  </si>
  <si>
    <t>Javelin Bonus</t>
  </si>
  <si>
    <t>Keen Sight (Long Distance)</t>
  </si>
  <si>
    <t>Less Sleep</t>
  </si>
  <si>
    <t>Mace Bonus</t>
  </si>
  <si>
    <t>Magic Identification</t>
  </si>
  <si>
    <t>Meld into Stone</t>
  </si>
  <si>
    <t>Mining Sense</t>
  </si>
  <si>
    <t>Opportunist (skill/trait)</t>
  </si>
  <si>
    <t>Photographic Memory</t>
  </si>
  <si>
    <t>Pick Bonus</t>
  </si>
  <si>
    <t>Potion Identification</t>
  </si>
  <si>
    <t>Reaction Bonus</t>
  </si>
  <si>
    <t>Resistance</t>
  </si>
  <si>
    <t>Seeking Grasping Hands</t>
  </si>
  <si>
    <t>Short Sword Bonus</t>
  </si>
  <si>
    <t>Sibling empathy</t>
  </si>
  <si>
    <t>Sixth Sense</t>
  </si>
  <si>
    <t>Sling Bonus</t>
  </si>
  <si>
    <t>Speak with Plants</t>
  </si>
  <si>
    <t>Spear Bonus</t>
  </si>
  <si>
    <t>Spell abilities</t>
  </si>
  <si>
    <t>Stealth</t>
  </si>
  <si>
    <t>Stone Tell</t>
  </si>
  <si>
    <t>Sword Bonus</t>
  </si>
  <si>
    <t>Taunt</t>
  </si>
  <si>
    <t>Touched by Yurgain</t>
  </si>
  <si>
    <t>Tough Hide</t>
  </si>
  <si>
    <t>Trident Bonus</t>
  </si>
  <si>
    <t>Warhammer Bonus</t>
  </si>
  <si>
    <t>Getting the job Done: Skills, Talents and Proficiencies</t>
  </si>
  <si>
    <t>Table 6F</t>
  </si>
  <si>
    <t>1-6</t>
  </si>
  <si>
    <t>7-12</t>
  </si>
  <si>
    <t>13-17</t>
  </si>
  <si>
    <t>18-20</t>
  </si>
  <si>
    <t>21-23</t>
  </si>
  <si>
    <t>24-28</t>
  </si>
  <si>
    <t>29-31</t>
  </si>
  <si>
    <t>32-40</t>
  </si>
  <si>
    <t>41-45</t>
  </si>
  <si>
    <t>51-56</t>
  </si>
  <si>
    <t>57-62</t>
  </si>
  <si>
    <t>63-67</t>
  </si>
  <si>
    <t>68-73</t>
  </si>
  <si>
    <t>74-78</t>
  </si>
  <si>
    <t>79-84</t>
  </si>
  <si>
    <t>85-90</t>
  </si>
  <si>
    <t>Quirks, Minor (Mental)</t>
  </si>
  <si>
    <t>Quirk</t>
  </si>
  <si>
    <t>Absent Minded</t>
  </si>
  <si>
    <t>Acrophobia (fear of heights)</t>
  </si>
  <si>
    <t>Agoraphobia (fear of open spaces)</t>
  </si>
  <si>
    <t>Alcoholic</t>
  </si>
  <si>
    <t>Animal Phobia</t>
  </si>
  <si>
    <t>Chronic nightmares</t>
  </si>
  <si>
    <t>Claustrophobia (fear of closed spaces)</t>
  </si>
  <si>
    <t>Delusion (minor)</t>
  </si>
  <si>
    <t>Depresion (minor)</t>
  </si>
  <si>
    <t>Inappropriate Sense of Humor</t>
  </si>
  <si>
    <t>Gambling Addiction</t>
  </si>
  <si>
    <t>Kleptomaniac (compelled to steal)</t>
  </si>
  <si>
    <t>Obsessive Compulsive</t>
  </si>
  <si>
    <t>Nagging conscience</t>
  </si>
  <si>
    <t>Paranoid</t>
  </si>
  <si>
    <t>Short Term Memory Loss</t>
  </si>
  <si>
    <t>Superstitious</t>
  </si>
  <si>
    <t>Temper</t>
  </si>
  <si>
    <t>roll again on this table and an extra time on 6G</t>
  </si>
  <si>
    <t>roll again on this table and an extra time on 6H</t>
  </si>
  <si>
    <t>1-5</t>
  </si>
  <si>
    <t>6-8</t>
  </si>
  <si>
    <t>9-11</t>
  </si>
  <si>
    <t>12-17</t>
  </si>
  <si>
    <t>18-22</t>
  </si>
  <si>
    <t>23-28</t>
  </si>
  <si>
    <t>29-32</t>
  </si>
  <si>
    <t>33-35</t>
  </si>
  <si>
    <t>36-41</t>
  </si>
  <si>
    <t>42-47</t>
  </si>
  <si>
    <t>48-53</t>
  </si>
  <si>
    <t>54-56</t>
  </si>
  <si>
    <t>57-59</t>
  </si>
  <si>
    <t>60-70</t>
  </si>
  <si>
    <t>71-73</t>
  </si>
  <si>
    <t>74-79</t>
  </si>
  <si>
    <t>80-82</t>
  </si>
  <si>
    <t>83-90</t>
  </si>
  <si>
    <t>91-95</t>
  </si>
  <si>
    <t>96-100</t>
  </si>
  <si>
    <t>Table 6G</t>
  </si>
  <si>
    <t>Quirks, Major (Mental) d100</t>
  </si>
  <si>
    <t>Depresion (major)</t>
  </si>
  <si>
    <t>Enmity toward Class</t>
  </si>
  <si>
    <t>Enmity toward Monster</t>
  </si>
  <si>
    <t>Enmity toward Race</t>
  </si>
  <si>
    <t>Hacklust</t>
  </si>
  <si>
    <t>Psychotic Aversion to Class</t>
  </si>
  <si>
    <t>Psychotic Aversion to Monster</t>
  </si>
  <si>
    <t>Psychotic Aversion to Race</t>
  </si>
  <si>
    <t>Pyromaniac</t>
  </si>
  <si>
    <t>Sadistic</t>
  </si>
  <si>
    <t>Wuss-of-Heart</t>
  </si>
  <si>
    <t>Roll again on this table and 6F</t>
  </si>
  <si>
    <t>Roll again on this table and 6H</t>
  </si>
  <si>
    <t>Delusional (major)</t>
  </si>
  <si>
    <t>1-4</t>
  </si>
  <si>
    <t>5-7</t>
  </si>
  <si>
    <t>8-13</t>
  </si>
  <si>
    <t>14-19</t>
  </si>
  <si>
    <t>20-25</t>
  </si>
  <si>
    <t>26-29</t>
  </si>
  <si>
    <t>30-33</t>
  </si>
  <si>
    <t>34-41</t>
  </si>
  <si>
    <t>42-50</t>
  </si>
  <si>
    <t>51-58</t>
  </si>
  <si>
    <t>59-65</t>
  </si>
  <si>
    <t>66-72</t>
  </si>
  <si>
    <t>73-80</t>
  </si>
  <si>
    <t>81-90</t>
  </si>
  <si>
    <t>Table 6H</t>
  </si>
  <si>
    <t>Quirks, Minor (Personality)</t>
  </si>
  <si>
    <t>Chronic Liar</t>
  </si>
  <si>
    <t>Clingy</t>
  </si>
  <si>
    <t>Glutton</t>
  </si>
  <si>
    <t>Greedy</t>
  </si>
  <si>
    <t>Gullible</t>
  </si>
  <si>
    <t>Jerk</t>
  </si>
  <si>
    <t>Loud Boor</t>
  </si>
  <si>
    <t>Misguided</t>
  </si>
  <si>
    <t>Obnoxious</t>
  </si>
  <si>
    <t>Pack Rat</t>
  </si>
  <si>
    <t>Self Absorbed</t>
  </si>
  <si>
    <t>Socailly Awkward</t>
  </si>
  <si>
    <t>Value Privacy (Reclusive)</t>
  </si>
  <si>
    <t>roll again on this table and 6G</t>
  </si>
  <si>
    <t>1-8</t>
  </si>
  <si>
    <t>9-17</t>
  </si>
  <si>
    <t>18-30</t>
  </si>
  <si>
    <t>31-35</t>
  </si>
  <si>
    <t>36-42</t>
  </si>
  <si>
    <t>43-48</t>
  </si>
  <si>
    <t>49-55</t>
  </si>
  <si>
    <t>56-67</t>
  </si>
  <si>
    <t>68-72</t>
  </si>
  <si>
    <t>73-76</t>
  </si>
  <si>
    <t>77-82</t>
  </si>
  <si>
    <t>83-88</t>
  </si>
  <si>
    <t>89-95</t>
  </si>
  <si>
    <t>Table 6I</t>
  </si>
  <si>
    <t>Quirks, Major (Personality) d100</t>
  </si>
  <si>
    <t>Multiple Personalities</t>
  </si>
  <si>
    <t>Truthfull</t>
  </si>
  <si>
    <t>roll twice on 6H</t>
  </si>
  <si>
    <t>roll twice on 6G</t>
  </si>
  <si>
    <t>1-35</t>
  </si>
  <si>
    <t>36-70</t>
  </si>
  <si>
    <t>Chapter 7: You can select up to 20 Skills, Talents or Proficinecies at this time. I will add more at a later date. The reason for this limit is due to the HMCS1's limit of 20 slots.</t>
  </si>
  <si>
    <t>until AFTER you have chosen Race, Class and Skills, as it will not have any effect on your baseline stats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</si>
</sst>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0">
    <font>
      <sz val="10"/>
      <name val="Arial"/>
      <family val="0"/>
    </font>
    <font>
      <sz val="8"/>
      <name val="Tahoma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Haettenschweiler"/>
      <family val="2"/>
    </font>
    <font>
      <b/>
      <sz val="9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2"/>
      <name val="Papyrus"/>
      <family val="0"/>
    </font>
    <font>
      <i/>
      <sz val="10"/>
      <name val="Arial"/>
      <family val="2"/>
    </font>
    <font>
      <sz val="8"/>
      <name val="Arial Narrow"/>
      <family val="2"/>
    </font>
    <font>
      <sz val="6"/>
      <name val="Arial Narrow"/>
      <family val="2"/>
    </font>
    <font>
      <sz val="7"/>
      <name val="Arial Narrow"/>
      <family val="2"/>
    </font>
    <font>
      <sz val="7"/>
      <name val="Arial"/>
      <family val="2"/>
    </font>
    <font>
      <sz val="6"/>
      <name val="Arial"/>
      <family val="2"/>
    </font>
    <font>
      <sz val="10"/>
      <color indexed="57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justify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4" xfId="0" applyBorder="1" applyAlignment="1">
      <alignment horizontal="center"/>
    </xf>
    <xf numFmtId="9" fontId="0" fillId="0" borderId="0" xfId="0" applyNumberFormat="1" applyAlignment="1">
      <alignment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3" borderId="0" xfId="0" applyFill="1" applyAlignment="1">
      <alignment/>
    </xf>
    <xf numFmtId="0" fontId="8" fillId="0" borderId="0" xfId="0" applyFont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3" xfId="0" applyBorder="1" applyAlignment="1">
      <alignment/>
    </xf>
    <xf numFmtId="0" fontId="5" fillId="0" borderId="9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Alignment="1">
      <alignment horizontal="left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shrinkToFit="1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6" xfId="0" applyFont="1" applyBorder="1" applyAlignment="1">
      <alignment/>
    </xf>
    <xf numFmtId="0" fontId="15" fillId="0" borderId="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9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9" xfId="0" applyFont="1" applyBorder="1" applyAlignment="1">
      <alignment horizontal="center"/>
    </xf>
    <xf numFmtId="0" fontId="15" fillId="0" borderId="4" xfId="0" applyNumberFormat="1" applyFont="1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/>
    </xf>
    <xf numFmtId="0" fontId="15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15" fillId="0" borderId="4" xfId="0" applyFont="1" applyBorder="1" applyAlignment="1">
      <alignment horizontal="left"/>
    </xf>
    <xf numFmtId="9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9" fontId="0" fillId="0" borderId="27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2" borderId="23" xfId="0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/>
    </xf>
    <xf numFmtId="49" fontId="0" fillId="0" borderId="3" xfId="0" applyNumberFormat="1" applyBorder="1" applyAlignment="1">
      <alignment/>
    </xf>
    <xf numFmtId="9" fontId="0" fillId="0" borderId="8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9" fontId="0" fillId="0" borderId="30" xfId="0" applyNumberFormat="1" applyBorder="1" applyAlignment="1">
      <alignment horizontal="center" vertical="center"/>
    </xf>
    <xf numFmtId="9" fontId="0" fillId="0" borderId="31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9" fontId="0" fillId="0" borderId="32" xfId="0" applyNumberFormat="1" applyBorder="1" applyAlignment="1">
      <alignment horizontal="center" vertical="center"/>
    </xf>
    <xf numFmtId="9" fontId="0" fillId="0" borderId="33" xfId="0" applyNumberForma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49" fontId="13" fillId="0" borderId="4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left" vertical="center"/>
    </xf>
    <xf numFmtId="49" fontId="13" fillId="0" borderId="9" xfId="0" applyNumberFormat="1" applyFont="1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4" xfId="0" applyNumberFormat="1" applyBorder="1" applyAlignment="1">
      <alignment horizontal="center" shrinkToFit="1"/>
    </xf>
    <xf numFmtId="9" fontId="0" fillId="0" borderId="9" xfId="0" applyNumberFormat="1" applyBorder="1" applyAlignment="1">
      <alignment horizontal="center" shrinkToFit="1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0" fontId="14" fillId="0" borderId="4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" fillId="0" borderId="4" xfId="0" applyFont="1" applyBorder="1" applyAlignment="1">
      <alignment horizontal="center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5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9" fontId="15" fillId="0" borderId="4" xfId="0" applyNumberFormat="1" applyFont="1" applyBorder="1" applyAlignment="1">
      <alignment horizontal="center" vertical="center"/>
    </xf>
    <xf numFmtId="9" fontId="15" fillId="0" borderId="9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9" fontId="13" fillId="0" borderId="4" xfId="0" applyNumberFormat="1" applyFont="1" applyBorder="1" applyAlignment="1">
      <alignment horizontal="center" vertical="center"/>
    </xf>
    <xf numFmtId="9" fontId="13" fillId="0" borderId="5" xfId="0" applyNumberFormat="1" applyFont="1" applyBorder="1" applyAlignment="1">
      <alignment horizontal="center" vertical="center"/>
    </xf>
    <xf numFmtId="9" fontId="13" fillId="0" borderId="9" xfId="0" applyNumberFormat="1" applyFont="1" applyBorder="1" applyAlignment="1">
      <alignment horizontal="center" vertical="center"/>
    </xf>
    <xf numFmtId="9" fontId="13" fillId="0" borderId="1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5" fillId="0" borderId="9" xfId="0" applyFont="1" applyBorder="1" applyAlignment="1">
      <alignment horizontal="left"/>
    </xf>
    <xf numFmtId="9" fontId="0" fillId="0" borderId="3" xfId="0" applyNumberFormat="1" applyBorder="1" applyAlignment="1">
      <alignment horizontal="center" vertical="center" shrinkToFit="1"/>
    </xf>
    <xf numFmtId="9" fontId="0" fillId="0" borderId="5" xfId="0" applyNumberFormat="1" applyBorder="1" applyAlignment="1">
      <alignment horizontal="center" vertical="center" shrinkToFit="1"/>
    </xf>
    <xf numFmtId="9" fontId="0" fillId="0" borderId="8" xfId="0" applyNumberFormat="1" applyBorder="1" applyAlignment="1">
      <alignment horizontal="center" vertical="center" shrinkToFit="1"/>
    </xf>
    <xf numFmtId="9" fontId="0" fillId="0" borderId="10" xfId="0" applyNumberFormat="1" applyBorder="1" applyAlignment="1">
      <alignment horizontal="center" vertical="center" shrinkToFit="1"/>
    </xf>
    <xf numFmtId="0" fontId="5" fillId="0" borderId="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4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9" xfId="0" applyFont="1" applyFill="1" applyBorder="1" applyAlignment="1">
      <alignment/>
    </xf>
    <xf numFmtId="0" fontId="19" fillId="0" borderId="1" xfId="0" applyFont="1" applyBorder="1" applyAlignment="1">
      <alignment/>
    </xf>
    <xf numFmtId="0" fontId="19" fillId="0" borderId="3" xfId="0" applyFont="1" applyBorder="1" applyAlignment="1">
      <alignment/>
    </xf>
    <xf numFmtId="0" fontId="19" fillId="0" borderId="4" xfId="0" applyFont="1" applyBorder="1" applyAlignment="1">
      <alignment/>
    </xf>
    <xf numFmtId="0" fontId="19" fillId="0" borderId="5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7" xfId="0" applyFont="1" applyBorder="1" applyAlignment="1">
      <alignment/>
    </xf>
    <xf numFmtId="0" fontId="19" fillId="0" borderId="8" xfId="0" applyFont="1" applyBorder="1" applyAlignment="1">
      <alignment/>
    </xf>
    <xf numFmtId="0" fontId="19" fillId="0" borderId="9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bmp" /><Relationship Id="rId3" Type="http://schemas.openxmlformats.org/officeDocument/2006/relationships/image" Target="../media/image3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57150</xdr:colOff>
      <xdr:row>0</xdr:row>
      <xdr:rowOff>47625</xdr:rowOff>
    </xdr:from>
    <xdr:to>
      <xdr:col>43</xdr:col>
      <xdr:colOff>47625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7625"/>
          <a:ext cx="1714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32</xdr:row>
      <xdr:rowOff>9525</xdr:rowOff>
    </xdr:from>
    <xdr:to>
      <xdr:col>31</xdr:col>
      <xdr:colOff>85725</xdr:colOff>
      <xdr:row>32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5114925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32</xdr:row>
      <xdr:rowOff>9525</xdr:rowOff>
    </xdr:from>
    <xdr:to>
      <xdr:col>27</xdr:col>
      <xdr:colOff>161925</xdr:colOff>
      <xdr:row>32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5114925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33</xdr:row>
      <xdr:rowOff>9525</xdr:rowOff>
    </xdr:from>
    <xdr:to>
      <xdr:col>27</xdr:col>
      <xdr:colOff>161925</xdr:colOff>
      <xdr:row>33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5276850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34</xdr:row>
      <xdr:rowOff>9525</xdr:rowOff>
    </xdr:from>
    <xdr:to>
      <xdr:col>27</xdr:col>
      <xdr:colOff>161925</xdr:colOff>
      <xdr:row>34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5438775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33</xdr:row>
      <xdr:rowOff>9525</xdr:rowOff>
    </xdr:from>
    <xdr:to>
      <xdr:col>31</xdr:col>
      <xdr:colOff>85725</xdr:colOff>
      <xdr:row>33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5276850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34</xdr:row>
      <xdr:rowOff>9525</xdr:rowOff>
    </xdr:from>
    <xdr:to>
      <xdr:col>31</xdr:col>
      <xdr:colOff>85725</xdr:colOff>
      <xdr:row>34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5438775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36</xdr:row>
      <xdr:rowOff>9525</xdr:rowOff>
    </xdr:from>
    <xdr:to>
      <xdr:col>27</xdr:col>
      <xdr:colOff>161925</xdr:colOff>
      <xdr:row>36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5762625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37</xdr:row>
      <xdr:rowOff>9525</xdr:rowOff>
    </xdr:from>
    <xdr:to>
      <xdr:col>27</xdr:col>
      <xdr:colOff>161925</xdr:colOff>
      <xdr:row>37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5924550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36</xdr:row>
      <xdr:rowOff>9525</xdr:rowOff>
    </xdr:from>
    <xdr:to>
      <xdr:col>31</xdr:col>
      <xdr:colOff>85725</xdr:colOff>
      <xdr:row>36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5762625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37</xdr:row>
      <xdr:rowOff>9525</xdr:rowOff>
    </xdr:from>
    <xdr:to>
      <xdr:col>31</xdr:col>
      <xdr:colOff>85725</xdr:colOff>
      <xdr:row>37</xdr:row>
      <xdr:rowOff>152400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5924550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5</xdr:col>
      <xdr:colOff>0</xdr:colOff>
      <xdr:row>37</xdr:row>
      <xdr:rowOff>152400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5105400"/>
          <a:ext cx="904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50</xdr:row>
      <xdr:rowOff>19050</xdr:rowOff>
    </xdr:from>
    <xdr:to>
      <xdr:col>22</xdr:col>
      <xdr:colOff>161925</xdr:colOff>
      <xdr:row>50</xdr:row>
      <xdr:rowOff>161925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8010525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49</xdr:row>
      <xdr:rowOff>19050</xdr:rowOff>
    </xdr:from>
    <xdr:to>
      <xdr:col>27</xdr:col>
      <xdr:colOff>161925</xdr:colOff>
      <xdr:row>49</xdr:row>
      <xdr:rowOff>161925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7848600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49</xdr:row>
      <xdr:rowOff>19050</xdr:rowOff>
    </xdr:from>
    <xdr:to>
      <xdr:col>22</xdr:col>
      <xdr:colOff>161925</xdr:colOff>
      <xdr:row>49</xdr:row>
      <xdr:rowOff>161925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7848600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50</xdr:row>
      <xdr:rowOff>19050</xdr:rowOff>
    </xdr:from>
    <xdr:to>
      <xdr:col>27</xdr:col>
      <xdr:colOff>161925</xdr:colOff>
      <xdr:row>50</xdr:row>
      <xdr:rowOff>161925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8010525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49</xdr:row>
      <xdr:rowOff>19050</xdr:rowOff>
    </xdr:from>
    <xdr:to>
      <xdr:col>43</xdr:col>
      <xdr:colOff>114300</xdr:colOff>
      <xdr:row>49</xdr:row>
      <xdr:rowOff>161925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7848600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50</xdr:row>
      <xdr:rowOff>19050</xdr:rowOff>
    </xdr:from>
    <xdr:to>
      <xdr:col>43</xdr:col>
      <xdr:colOff>114300</xdr:colOff>
      <xdr:row>50</xdr:row>
      <xdr:rowOff>161925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8010525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48</xdr:row>
      <xdr:rowOff>19050</xdr:rowOff>
    </xdr:from>
    <xdr:to>
      <xdr:col>43</xdr:col>
      <xdr:colOff>114300</xdr:colOff>
      <xdr:row>48</xdr:row>
      <xdr:rowOff>161925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7686675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19050</xdr:colOff>
      <xdr:row>20</xdr:row>
      <xdr:rowOff>9525</xdr:rowOff>
    </xdr:from>
    <xdr:to>
      <xdr:col>38</xdr:col>
      <xdr:colOff>85725</xdr:colOff>
      <xdr:row>22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533525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19050</xdr:colOff>
      <xdr:row>6</xdr:row>
      <xdr:rowOff>9525</xdr:rowOff>
    </xdr:from>
    <xdr:to>
      <xdr:col>38</xdr:col>
      <xdr:colOff>85725</xdr:colOff>
      <xdr:row>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466725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4</xdr:row>
      <xdr:rowOff>9525</xdr:rowOff>
    </xdr:from>
    <xdr:to>
      <xdr:col>41</xdr:col>
      <xdr:colOff>161925</xdr:colOff>
      <xdr:row>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314325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19050</xdr:colOff>
      <xdr:row>4</xdr:row>
      <xdr:rowOff>9525</xdr:rowOff>
    </xdr:from>
    <xdr:to>
      <xdr:col>38</xdr:col>
      <xdr:colOff>85725</xdr:colOff>
      <xdr:row>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314325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6</xdr:row>
      <xdr:rowOff>9525</xdr:rowOff>
    </xdr:from>
    <xdr:to>
      <xdr:col>41</xdr:col>
      <xdr:colOff>161925</xdr:colOff>
      <xdr:row>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466725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22</xdr:row>
      <xdr:rowOff>9525</xdr:rowOff>
    </xdr:from>
    <xdr:to>
      <xdr:col>41</xdr:col>
      <xdr:colOff>161925</xdr:colOff>
      <xdr:row>24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685925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19050</xdr:colOff>
      <xdr:row>8</xdr:row>
      <xdr:rowOff>9525</xdr:rowOff>
    </xdr:from>
    <xdr:to>
      <xdr:col>38</xdr:col>
      <xdr:colOff>85725</xdr:colOff>
      <xdr:row>10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619125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8</xdr:row>
      <xdr:rowOff>9525</xdr:rowOff>
    </xdr:from>
    <xdr:to>
      <xdr:col>41</xdr:col>
      <xdr:colOff>161925</xdr:colOff>
      <xdr:row>10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619125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19050</xdr:colOff>
      <xdr:row>12</xdr:row>
      <xdr:rowOff>9525</xdr:rowOff>
    </xdr:from>
    <xdr:to>
      <xdr:col>38</xdr:col>
      <xdr:colOff>85725</xdr:colOff>
      <xdr:row>14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923925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12</xdr:row>
      <xdr:rowOff>9525</xdr:rowOff>
    </xdr:from>
    <xdr:to>
      <xdr:col>41</xdr:col>
      <xdr:colOff>161925</xdr:colOff>
      <xdr:row>14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923925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19050</xdr:colOff>
      <xdr:row>14</xdr:row>
      <xdr:rowOff>9525</xdr:rowOff>
    </xdr:from>
    <xdr:to>
      <xdr:col>38</xdr:col>
      <xdr:colOff>85725</xdr:colOff>
      <xdr:row>16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076325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14</xdr:row>
      <xdr:rowOff>9525</xdr:rowOff>
    </xdr:from>
    <xdr:to>
      <xdr:col>41</xdr:col>
      <xdr:colOff>161925</xdr:colOff>
      <xdr:row>16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076325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19050</xdr:colOff>
      <xdr:row>16</xdr:row>
      <xdr:rowOff>9525</xdr:rowOff>
    </xdr:from>
    <xdr:to>
      <xdr:col>38</xdr:col>
      <xdr:colOff>85725</xdr:colOff>
      <xdr:row>18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228725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19050</xdr:colOff>
      <xdr:row>22</xdr:row>
      <xdr:rowOff>9525</xdr:rowOff>
    </xdr:from>
    <xdr:to>
      <xdr:col>38</xdr:col>
      <xdr:colOff>85725</xdr:colOff>
      <xdr:row>24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685925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9525</xdr:rowOff>
    </xdr:from>
    <xdr:to>
      <xdr:col>41</xdr:col>
      <xdr:colOff>161925</xdr:colOff>
      <xdr:row>18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228725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20</xdr:row>
      <xdr:rowOff>9525</xdr:rowOff>
    </xdr:from>
    <xdr:to>
      <xdr:col>41</xdr:col>
      <xdr:colOff>161925</xdr:colOff>
      <xdr:row>22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533525"/>
          <a:ext cx="523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B2:L37"/>
  <sheetViews>
    <sheetView showGridLines="0" showRowColHeaders="0" showZeros="0" tabSelected="1" workbookViewId="0" topLeftCell="A1">
      <selection activeCell="A1" sqref="A1"/>
    </sheetView>
  </sheetViews>
  <sheetFormatPr defaultColWidth="9.140625" defaultRowHeight="12.75"/>
  <cols>
    <col min="1" max="1" width="4.28125" style="0" customWidth="1"/>
  </cols>
  <sheetData>
    <row r="2" ht="12.75">
      <c r="B2" t="s">
        <v>137</v>
      </c>
    </row>
    <row r="3" ht="12.75">
      <c r="B3" t="s">
        <v>714</v>
      </c>
    </row>
    <row r="5" spans="2:12" ht="12.75">
      <c r="B5" s="165" t="s">
        <v>1120</v>
      </c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2:12" ht="12.75">
      <c r="B6" s="165" t="s">
        <v>1121</v>
      </c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2:12" ht="12.75">
      <c r="B7" s="165" t="s">
        <v>1122</v>
      </c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2:12" ht="12.75">
      <c r="B8" s="165" t="s">
        <v>1123</v>
      </c>
      <c r="C8" s="52"/>
      <c r="D8" s="52"/>
      <c r="E8" s="52"/>
      <c r="F8" s="52"/>
      <c r="G8" s="52"/>
      <c r="H8" s="52"/>
      <c r="I8" s="52"/>
      <c r="J8" s="52"/>
      <c r="K8" s="52"/>
      <c r="L8" s="52"/>
    </row>
    <row r="10" spans="2:12" ht="12.75">
      <c r="B10" s="165" t="s">
        <v>1124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2:12" ht="12.75">
      <c r="B11" s="165" t="s">
        <v>1297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3" ht="12.75">
      <c r="B13" t="s">
        <v>978</v>
      </c>
    </row>
    <row r="14" ht="12.75">
      <c r="B14" t="s">
        <v>979</v>
      </c>
    </row>
    <row r="17" ht="12.75">
      <c r="B17" t="s">
        <v>985</v>
      </c>
    </row>
    <row r="19" ht="12.75">
      <c r="B19" t="s">
        <v>1068</v>
      </c>
    </row>
    <row r="20" ht="12.75">
      <c r="B20" t="s">
        <v>1494</v>
      </c>
    </row>
    <row r="22" ht="12.75">
      <c r="B22" t="s">
        <v>204</v>
      </c>
    </row>
    <row r="23" ht="12.75">
      <c r="B23" t="s">
        <v>205</v>
      </c>
    </row>
    <row r="24" ht="12.75">
      <c r="B24" t="s">
        <v>206</v>
      </c>
    </row>
    <row r="26" ht="12.75">
      <c r="B26" t="s">
        <v>207</v>
      </c>
    </row>
    <row r="28" ht="12.75">
      <c r="B28" t="s">
        <v>370</v>
      </c>
    </row>
    <row r="30" spans="2:8" ht="12.75">
      <c r="B30" s="193" t="s">
        <v>713</v>
      </c>
      <c r="C30" s="193"/>
      <c r="D30" s="193"/>
      <c r="E30" s="193"/>
      <c r="F30" s="193"/>
      <c r="G30" s="193"/>
      <c r="H30" s="193"/>
    </row>
    <row r="32" ht="12.75">
      <c r="B32" t="s">
        <v>929</v>
      </c>
    </row>
    <row r="34" spans="2:12" ht="12.75">
      <c r="B34" s="194" t="s">
        <v>1493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</row>
    <row r="35" spans="2:12" ht="12.75"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</row>
    <row r="37" ht="12.75">
      <c r="B37" t="s">
        <v>1125</v>
      </c>
    </row>
  </sheetData>
  <mergeCells count="2">
    <mergeCell ref="B30:H30"/>
    <mergeCell ref="B34:L35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R68"/>
  <sheetViews>
    <sheetView showGridLines="0" showRowColHeaders="0" showZeros="0" workbookViewId="0" topLeftCell="A1">
      <selection activeCell="BA18" sqref="BA18"/>
    </sheetView>
  </sheetViews>
  <sheetFormatPr defaultColWidth="9.140625" defaultRowHeight="12.75"/>
  <cols>
    <col min="1" max="16" width="2.7109375" style="0" customWidth="1"/>
    <col min="17" max="17" width="3.28125" style="0" customWidth="1"/>
    <col min="18" max="18" width="1.7109375" style="0" customWidth="1"/>
    <col min="19" max="19" width="1.7109375" style="51" customWidth="1"/>
    <col min="20" max="23" width="2.7109375" style="0" customWidth="1"/>
    <col min="24" max="25" width="1.7109375" style="0" customWidth="1"/>
    <col min="26" max="30" width="2.7109375" style="0" customWidth="1"/>
    <col min="31" max="32" width="1.7109375" style="0" customWidth="1"/>
    <col min="33" max="37" width="2.7109375" style="0" customWidth="1"/>
    <col min="38" max="39" width="1.7109375" style="0" customWidth="1"/>
    <col min="40" max="41" width="2.7109375" style="0" customWidth="1"/>
    <col min="42" max="43" width="1.7109375" style="0" customWidth="1"/>
    <col min="44" max="113" width="2.7109375" style="0" customWidth="1"/>
    <col min="114" max="185" width="3.7109375" style="0" customWidth="1"/>
  </cols>
  <sheetData>
    <row r="1" spans="1:44" ht="15.75" customHeight="1">
      <c r="A1" t="s">
        <v>208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50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73" t="s">
        <v>228</v>
      </c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</row>
    <row r="2" spans="1:44" ht="15.75" customHeight="1">
      <c r="A2" t="s">
        <v>209</v>
      </c>
      <c r="E2" s="27" t="str">
        <f>INDEX('Chapter 5'!A3,1)</f>
        <v>Lawful-good</v>
      </c>
      <c r="F2" s="27"/>
      <c r="G2" s="27"/>
      <c r="H2" s="27"/>
      <c r="I2" s="27"/>
      <c r="J2" t="s">
        <v>7</v>
      </c>
      <c r="L2" s="124"/>
      <c r="M2" s="124" t="str">
        <f>INDEX('Chapter 2'!AB2:AB19,'Chapter 2'!B1)</f>
        <v>Human</v>
      </c>
      <c r="N2" s="124"/>
      <c r="O2" s="27"/>
      <c r="P2" s="27"/>
      <c r="Q2" s="6" t="s">
        <v>210</v>
      </c>
      <c r="R2" s="57"/>
      <c r="S2" s="57"/>
      <c r="T2" s="148">
        <f>INDEX('Chapter 4'!U4:V4,1)</f>
        <v>0</v>
      </c>
      <c r="U2" s="148"/>
      <c r="V2" s="148"/>
      <c r="W2" s="148"/>
      <c r="X2" s="148"/>
      <c r="Y2" s="148"/>
      <c r="Z2" s="148"/>
      <c r="AA2" s="148"/>
      <c r="AB2" t="s">
        <v>211</v>
      </c>
      <c r="AC2" s="6"/>
      <c r="AD2" s="27"/>
      <c r="AE2" s="27"/>
      <c r="AF2" s="27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</row>
    <row r="3" spans="1:44" ht="15.75" customHeight="1">
      <c r="A3" t="s">
        <v>212</v>
      </c>
      <c r="F3" s="25"/>
      <c r="G3" s="25"/>
      <c r="H3" s="25"/>
      <c r="I3" s="25"/>
      <c r="J3" s="25"/>
      <c r="K3" s="25"/>
      <c r="L3" s="25"/>
      <c r="M3" s="25"/>
      <c r="N3" s="25"/>
      <c r="O3" t="s">
        <v>213</v>
      </c>
      <c r="T3" s="25"/>
      <c r="U3" s="25"/>
      <c r="V3" s="25"/>
      <c r="W3" s="25"/>
      <c r="X3" s="25"/>
      <c r="Y3" s="25"/>
      <c r="Z3" s="25"/>
      <c r="AA3" s="25"/>
      <c r="AB3" s="25"/>
      <c r="AC3" s="25"/>
      <c r="AD3" s="27"/>
      <c r="AE3" s="27"/>
      <c r="AF3" s="27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</row>
    <row r="4" spans="1:44" ht="15.75" customHeight="1">
      <c r="A4" t="s">
        <v>214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t="s">
        <v>217</v>
      </c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</row>
    <row r="5" spans="1:44" ht="15.75" customHeight="1">
      <c r="A5" t="s">
        <v>215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t="s">
        <v>191</v>
      </c>
      <c r="T5" s="27" t="str">
        <f>'Chapter 4'!U8</f>
        <v>Escaped Criminal (LLC)</v>
      </c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</row>
    <row r="6" spans="1:44" ht="15.75" customHeight="1">
      <c r="A6" t="s">
        <v>216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t="s">
        <v>218</v>
      </c>
      <c r="S6" s="50"/>
      <c r="T6" s="27"/>
      <c r="U6" s="27"/>
      <c r="V6" s="27"/>
      <c r="W6" s="27"/>
      <c r="X6" s="27"/>
      <c r="Y6" s="27"/>
      <c r="Z6" t="s">
        <v>219</v>
      </c>
      <c r="AC6" s="6"/>
      <c r="AD6" s="201" t="str">
        <f>INDEX('Chapter 4'!U27,1)</f>
        <v>First born</v>
      </c>
      <c r="AE6" s="201"/>
      <c r="AF6" s="201"/>
      <c r="AG6" s="201"/>
      <c r="AH6" s="201"/>
      <c r="AI6" s="201"/>
      <c r="AJ6" s="201"/>
      <c r="AK6" t="s">
        <v>220</v>
      </c>
      <c r="AO6" s="201">
        <f>INDEX('Chapter 4'!U16,1)</f>
        <v>0</v>
      </c>
      <c r="AP6" s="201"/>
      <c r="AQ6" s="201"/>
      <c r="AR6" s="201"/>
    </row>
    <row r="7" spans="1:44" ht="15.75" customHeight="1">
      <c r="A7" t="s">
        <v>154</v>
      </c>
      <c r="C7" s="201" t="str">
        <f>'Chapter 2'!A6</f>
        <v>male</v>
      </c>
      <c r="D7" s="201"/>
      <c r="E7" s="201"/>
      <c r="F7" s="201"/>
      <c r="G7" t="s">
        <v>19</v>
      </c>
      <c r="I7" s="232">
        <f>INDEX('Chapter 3'!H23,1)</f>
        <v>15</v>
      </c>
      <c r="J7" s="232"/>
      <c r="K7" s="232"/>
      <c r="L7" t="s">
        <v>224</v>
      </c>
      <c r="O7" s="25"/>
      <c r="P7" s="25"/>
      <c r="Q7" s="25"/>
      <c r="R7" s="6"/>
      <c r="S7" s="51" t="s">
        <v>226</v>
      </c>
      <c r="X7" s="27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</row>
    <row r="8" spans="1:44" ht="15.75" customHeight="1">
      <c r="A8" t="s">
        <v>221</v>
      </c>
      <c r="C8" s="27"/>
      <c r="D8" s="27"/>
      <c r="E8" s="27"/>
      <c r="F8" s="27"/>
      <c r="G8" t="s">
        <v>223</v>
      </c>
      <c r="I8" s="27"/>
      <c r="J8" s="27"/>
      <c r="K8" s="27"/>
      <c r="L8" t="s">
        <v>225</v>
      </c>
      <c r="O8" s="27"/>
      <c r="P8" s="27"/>
      <c r="Q8" s="27"/>
      <c r="R8" s="6"/>
      <c r="S8" s="51" t="s">
        <v>216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</row>
    <row r="9" spans="1:44" ht="15.75" customHeight="1">
      <c r="A9" t="s">
        <v>222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50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</row>
    <row r="10" spans="1:44" ht="15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50"/>
      <c r="T10" s="25"/>
      <c r="U10" s="25"/>
      <c r="V10" s="25"/>
      <c r="W10" s="25"/>
      <c r="X10" s="25"/>
      <c r="Y10" s="25"/>
      <c r="Z10" s="25"/>
      <c r="AA10" s="25"/>
      <c r="AB10" s="25"/>
      <c r="AC10" s="27"/>
      <c r="AD10" s="27"/>
      <c r="AE10" s="27"/>
      <c r="AF10" s="27"/>
      <c r="AG10" t="s">
        <v>227</v>
      </c>
      <c r="AK10" s="27" t="str">
        <f>INDEX('Chapter 4'!U7:V7,1)</f>
        <v>Left handed</v>
      </c>
      <c r="AL10" s="27"/>
      <c r="AM10" s="27"/>
      <c r="AN10" s="27"/>
      <c r="AO10" s="27"/>
      <c r="AP10" s="27"/>
      <c r="AQ10" s="27"/>
      <c r="AR10" s="27"/>
    </row>
    <row r="11" spans="1:4" ht="12.75">
      <c r="A11" s="274" t="s">
        <v>229</v>
      </c>
      <c r="B11" s="274"/>
      <c r="C11" s="274" t="s">
        <v>747</v>
      </c>
      <c r="D11" s="274"/>
    </row>
    <row r="12" spans="1:38" ht="12.75">
      <c r="A12" s="209">
        <f>INDEX('floating math'!J2,1)</f>
        <v>1</v>
      </c>
      <c r="B12" s="210"/>
      <c r="C12" s="288">
        <f>INDEX('floating math'!J11,1)</f>
        <v>0</v>
      </c>
      <c r="D12" s="289"/>
      <c r="E12" s="250" t="s">
        <v>231</v>
      </c>
      <c r="F12" s="251"/>
      <c r="G12" s="251"/>
      <c r="H12" s="251"/>
      <c r="I12" s="251"/>
      <c r="J12" s="28" t="s">
        <v>237</v>
      </c>
      <c r="Z12" s="25"/>
      <c r="AG12" s="34" t="s">
        <v>288</v>
      </c>
      <c r="AK12" s="34" t="s">
        <v>289</v>
      </c>
      <c r="AL12" s="34"/>
    </row>
    <row r="13" spans="1:44" ht="12.75">
      <c r="A13" s="211"/>
      <c r="B13" s="187"/>
      <c r="C13" s="290"/>
      <c r="D13" s="291"/>
      <c r="E13" s="250"/>
      <c r="F13" s="251"/>
      <c r="G13" s="251"/>
      <c r="H13" s="251"/>
      <c r="I13" s="251"/>
      <c r="J13" s="131" t="s">
        <v>238</v>
      </c>
      <c r="K13" s="178" t="e">
        <f>INDEX('Stat Data'!B53,1)</f>
        <v>#VALUE!</v>
      </c>
      <c r="L13" s="123" t="s">
        <v>239</v>
      </c>
      <c r="M13" s="178" t="e">
        <f>INDEX('Stat Data'!C53,1)</f>
        <v>#VALUE!</v>
      </c>
      <c r="N13" s="132" t="s">
        <v>240</v>
      </c>
      <c r="O13" s="178" t="e">
        <f>INDEX('Stat Data'!D53,1)</f>
        <v>#VALUE!</v>
      </c>
      <c r="P13" s="178"/>
      <c r="Q13" s="132" t="s">
        <v>242</v>
      </c>
      <c r="R13" s="132"/>
      <c r="S13" s="178" t="e">
        <f>INDEX('Stat Data'!E53,1)</f>
        <v>#VALUE!</v>
      </c>
      <c r="T13" s="178"/>
      <c r="U13" s="132" t="s">
        <v>244</v>
      </c>
      <c r="V13" s="123"/>
      <c r="W13" s="178" t="e">
        <f>INDEX('Stat Data'!F53,1)</f>
        <v>#VALUE!</v>
      </c>
      <c r="X13" s="178"/>
      <c r="Y13" s="132" t="s">
        <v>246</v>
      </c>
      <c r="AA13" s="132"/>
      <c r="AB13" s="240" t="e">
        <f>INDEX('Stat Data'!G53,1)</f>
        <v>#VALUE!</v>
      </c>
      <c r="AC13" s="241"/>
      <c r="AD13" s="36" t="s">
        <v>291</v>
      </c>
      <c r="AE13" s="47"/>
      <c r="AF13" s="30"/>
      <c r="AG13" s="17"/>
      <c r="AH13" s="17"/>
      <c r="AI13" s="17"/>
      <c r="AJ13" s="17"/>
      <c r="AK13" s="29"/>
      <c r="AL13" s="30"/>
      <c r="AM13" s="227" t="s">
        <v>302</v>
      </c>
      <c r="AN13" s="227"/>
      <c r="AO13" s="227"/>
      <c r="AP13" s="227"/>
      <c r="AQ13" s="30"/>
      <c r="AR13" s="33"/>
    </row>
    <row r="14" spans="1:44" ht="12.75">
      <c r="A14" s="209">
        <f>INDEX('floating math'!J5,1)</f>
        <v>1</v>
      </c>
      <c r="B14" s="210"/>
      <c r="C14" s="180">
        <f>INDEX('floating math'!J14,1)</f>
        <v>0</v>
      </c>
      <c r="D14" s="181"/>
      <c r="E14" s="250" t="s">
        <v>232</v>
      </c>
      <c r="F14" s="251"/>
      <c r="G14" s="251"/>
      <c r="H14" s="251"/>
      <c r="I14" s="251"/>
      <c r="J14" s="133" t="s">
        <v>249</v>
      </c>
      <c r="K14" s="179"/>
      <c r="L14" s="134" t="s">
        <v>776</v>
      </c>
      <c r="M14" s="179"/>
      <c r="N14" s="134" t="s">
        <v>241</v>
      </c>
      <c r="O14" s="179"/>
      <c r="P14" s="179"/>
      <c r="Q14" s="134" t="s">
        <v>243</v>
      </c>
      <c r="R14" s="134"/>
      <c r="S14" s="179"/>
      <c r="T14" s="179"/>
      <c r="U14" s="134" t="s">
        <v>245</v>
      </c>
      <c r="V14" s="135"/>
      <c r="W14" s="179"/>
      <c r="X14" s="179"/>
      <c r="Y14" s="134" t="s">
        <v>247</v>
      </c>
      <c r="AA14" s="134"/>
      <c r="AB14" s="242"/>
      <c r="AC14" s="243"/>
      <c r="AD14" s="37"/>
      <c r="AE14" s="35"/>
      <c r="AF14" s="35"/>
      <c r="AG14" s="6"/>
      <c r="AH14" s="6"/>
      <c r="AI14" s="6"/>
      <c r="AJ14" s="6"/>
      <c r="AK14" s="268" t="e">
        <f>U17</f>
        <v>#VALUE!</v>
      </c>
      <c r="AL14" s="269"/>
      <c r="AM14" s="253" t="s">
        <v>301</v>
      </c>
      <c r="AN14" s="253"/>
      <c r="AO14" s="253"/>
      <c r="AP14" s="253"/>
      <c r="AQ14" s="269" t="e">
        <f>INDEX(U17,1)</f>
        <v>#VALUE!</v>
      </c>
      <c r="AR14" s="284"/>
    </row>
    <row r="15" spans="1:44" ht="12.75">
      <c r="A15" s="211"/>
      <c r="B15" s="187"/>
      <c r="C15" s="168"/>
      <c r="D15" s="169"/>
      <c r="E15" s="250"/>
      <c r="F15" s="251"/>
      <c r="G15" s="251"/>
      <c r="H15" s="251"/>
      <c r="I15" s="251"/>
      <c r="J15" s="125" t="s">
        <v>248</v>
      </c>
      <c r="K15" s="126"/>
      <c r="L15" s="73"/>
      <c r="M15" s="233" t="e">
        <f>INDEX('Stat Data'!N53,1)</f>
        <v>#VALUE!</v>
      </c>
      <c r="N15" s="233"/>
      <c r="O15" s="126" t="s">
        <v>250</v>
      </c>
      <c r="P15" s="126"/>
      <c r="Q15" s="73"/>
      <c r="R15" s="233" t="e">
        <f>INDEX('Stat Data'!O53,1)</f>
        <v>#VALUE!</v>
      </c>
      <c r="S15" s="233"/>
      <c r="T15" s="233"/>
      <c r="U15" s="126" t="s">
        <v>251</v>
      </c>
      <c r="V15" s="126"/>
      <c r="W15" s="73"/>
      <c r="X15" s="233" t="e">
        <f>INDEX('Stat Data'!P53,1)</f>
        <v>#VALUE!</v>
      </c>
      <c r="Y15" s="233"/>
      <c r="Z15" s="126"/>
      <c r="AA15" s="126"/>
      <c r="AB15" s="126"/>
      <c r="AC15" s="40"/>
      <c r="AD15" s="41" t="s">
        <v>292</v>
      </c>
      <c r="AE15" s="40"/>
      <c r="AF15" s="35"/>
      <c r="AG15" s="6"/>
      <c r="AH15" s="6"/>
      <c r="AI15" s="6"/>
      <c r="AJ15" s="6"/>
      <c r="AK15" s="228"/>
      <c r="AL15" s="229"/>
      <c r="AM15" s="253" t="s">
        <v>300</v>
      </c>
      <c r="AN15" s="253"/>
      <c r="AO15" s="253"/>
      <c r="AP15" s="253"/>
      <c r="AQ15" s="229"/>
      <c r="AR15" s="261"/>
    </row>
    <row r="16" spans="1:44" ht="12.75">
      <c r="A16" s="209">
        <f>INDEX('floating math'!J6,1)</f>
        <v>1</v>
      </c>
      <c r="B16" s="210"/>
      <c r="C16" s="180">
        <f>INDEX('floating math'!J15,1)</f>
        <v>0</v>
      </c>
      <c r="D16" s="181"/>
      <c r="E16" s="250" t="s">
        <v>775</v>
      </c>
      <c r="F16" s="251"/>
      <c r="G16" s="251"/>
      <c r="H16" s="251"/>
      <c r="I16" s="251"/>
      <c r="J16" s="127" t="s">
        <v>249</v>
      </c>
      <c r="K16" s="128"/>
      <c r="L16" s="74"/>
      <c r="M16" s="186"/>
      <c r="N16" s="186"/>
      <c r="O16" s="128" t="s">
        <v>249</v>
      </c>
      <c r="P16" s="128"/>
      <c r="Q16" s="74"/>
      <c r="R16" s="186"/>
      <c r="S16" s="186"/>
      <c r="T16" s="186"/>
      <c r="U16" s="128" t="s">
        <v>249</v>
      </c>
      <c r="V16" s="128"/>
      <c r="W16" s="74"/>
      <c r="X16" s="186"/>
      <c r="Y16" s="186"/>
      <c r="Z16" s="128"/>
      <c r="AA16" s="128"/>
      <c r="AB16" s="128"/>
      <c r="AC16" s="128"/>
      <c r="AD16" s="41" t="s">
        <v>293</v>
      </c>
      <c r="AE16" s="40"/>
      <c r="AF16" s="45" t="s">
        <v>312</v>
      </c>
      <c r="AG16" s="46"/>
      <c r="AH16" s="46" t="s">
        <v>311</v>
      </c>
      <c r="AI16" s="17"/>
      <c r="AJ16" s="18"/>
      <c r="AK16" s="37"/>
      <c r="AL16" s="35"/>
      <c r="AM16" s="253" t="s">
        <v>303</v>
      </c>
      <c r="AN16" s="253"/>
      <c r="AO16" s="253"/>
      <c r="AP16" s="253"/>
      <c r="AQ16" s="35"/>
      <c r="AR16" s="43"/>
    </row>
    <row r="17" spans="1:44" ht="12.75">
      <c r="A17" s="211"/>
      <c r="B17" s="187"/>
      <c r="C17" s="168"/>
      <c r="D17" s="169"/>
      <c r="E17" s="250"/>
      <c r="F17" s="251"/>
      <c r="G17" s="251"/>
      <c r="H17" s="251"/>
      <c r="I17" s="251"/>
      <c r="J17" s="131" t="s">
        <v>252</v>
      </c>
      <c r="K17" s="238" t="e">
        <f>INDEX('Stat Data'!Z30,1)</f>
        <v>#VALUE!</v>
      </c>
      <c r="L17" s="132" t="s">
        <v>253</v>
      </c>
      <c r="M17" s="132"/>
      <c r="N17" s="236" t="e">
        <f>INDEX('Stat Data'!AA30,1)</f>
        <v>#VALUE!</v>
      </c>
      <c r="O17" s="129" t="s">
        <v>255</v>
      </c>
      <c r="P17" s="132"/>
      <c r="Q17" s="236" t="e">
        <f>INDEX('Stat Data'!AB30,1)</f>
        <v>#VALUE!</v>
      </c>
      <c r="R17" s="138" t="s">
        <v>257</v>
      </c>
      <c r="T17" s="132"/>
      <c r="U17" s="238" t="e">
        <f>INDEX('Stat Data'!AC30,1)</f>
        <v>#VALUE!</v>
      </c>
      <c r="V17" s="132" t="s">
        <v>259</v>
      </c>
      <c r="W17" s="132"/>
      <c r="X17" s="238" t="e">
        <f>INDEX('Stat Data'!AD30,1)</f>
        <v>#VALUE!</v>
      </c>
      <c r="Y17" s="238"/>
      <c r="Z17" s="132" t="s">
        <v>261</v>
      </c>
      <c r="AA17" s="132"/>
      <c r="AB17" s="244" t="e">
        <f>INDEX('Stat Data'!AE30,1)</f>
        <v>#VALUE!</v>
      </c>
      <c r="AC17" s="245"/>
      <c r="AD17" s="41" t="s">
        <v>294</v>
      </c>
      <c r="AE17" s="40"/>
      <c r="AF17" s="45" t="s">
        <v>312</v>
      </c>
      <c r="AG17" s="46"/>
      <c r="AH17" s="46" t="s">
        <v>311</v>
      </c>
      <c r="AI17" s="17"/>
      <c r="AJ17" s="18"/>
      <c r="AK17" s="228"/>
      <c r="AL17" s="229"/>
      <c r="AM17" s="253" t="s">
        <v>304</v>
      </c>
      <c r="AN17" s="253"/>
      <c r="AO17" s="253"/>
      <c r="AP17" s="253"/>
      <c r="AQ17" s="229"/>
      <c r="AR17" s="261"/>
    </row>
    <row r="18" spans="1:44" ht="12.75">
      <c r="A18" s="209">
        <f>INDEX('floating math'!J3,1)</f>
        <v>1</v>
      </c>
      <c r="B18" s="210"/>
      <c r="C18" s="180">
        <f>INDEX('floating math'!J12,1)</f>
        <v>0</v>
      </c>
      <c r="D18" s="181"/>
      <c r="E18" s="250" t="s">
        <v>233</v>
      </c>
      <c r="F18" s="251"/>
      <c r="G18" s="251"/>
      <c r="H18" s="251"/>
      <c r="I18" s="251"/>
      <c r="J18" s="133" t="s">
        <v>249</v>
      </c>
      <c r="K18" s="239"/>
      <c r="L18" s="134" t="s">
        <v>254</v>
      </c>
      <c r="M18" s="134"/>
      <c r="N18" s="237"/>
      <c r="O18" s="134" t="s">
        <v>256</v>
      </c>
      <c r="P18" s="134"/>
      <c r="Q18" s="237"/>
      <c r="R18" s="139" t="s">
        <v>258</v>
      </c>
      <c r="T18" s="134"/>
      <c r="U18" s="239"/>
      <c r="V18" s="134" t="s">
        <v>260</v>
      </c>
      <c r="W18" s="134"/>
      <c r="X18" s="239"/>
      <c r="Y18" s="239"/>
      <c r="Z18" s="134" t="s">
        <v>262</v>
      </c>
      <c r="AA18" s="134"/>
      <c r="AB18" s="246"/>
      <c r="AC18" s="247"/>
      <c r="AD18" s="41" t="s">
        <v>295</v>
      </c>
      <c r="AE18" s="40"/>
      <c r="AF18" s="45" t="s">
        <v>312</v>
      </c>
      <c r="AG18" s="46"/>
      <c r="AH18" s="46" t="s">
        <v>311</v>
      </c>
      <c r="AI18" s="17"/>
      <c r="AJ18" s="18"/>
      <c r="AK18" s="37"/>
      <c r="AL18" s="35"/>
      <c r="AM18" s="253" t="s">
        <v>305</v>
      </c>
      <c r="AN18" s="253"/>
      <c r="AO18" s="253"/>
      <c r="AP18" s="253"/>
      <c r="AQ18" s="35"/>
      <c r="AR18" s="43"/>
    </row>
    <row r="19" spans="1:44" ht="12.75">
      <c r="A19" s="211"/>
      <c r="B19" s="187"/>
      <c r="C19" s="168"/>
      <c r="D19" s="169"/>
      <c r="E19" s="250"/>
      <c r="F19" s="251"/>
      <c r="G19" s="251"/>
      <c r="H19" s="251"/>
      <c r="I19" s="251"/>
      <c r="J19" s="131" t="s">
        <v>263</v>
      </c>
      <c r="K19" s="132"/>
      <c r="L19" s="234" t="e">
        <f>INDEX('Stat Data'!AL31,1)</f>
        <v>#VALUE!</v>
      </c>
      <c r="M19" s="123" t="s">
        <v>265</v>
      </c>
      <c r="N19" s="178" t="e">
        <f>INDEX('Stat Data'!AM31,1)</f>
        <v>#VALUE!</v>
      </c>
      <c r="O19" s="132" t="s">
        <v>267</v>
      </c>
      <c r="P19" s="132"/>
      <c r="Q19" s="240" t="e">
        <f>INDEX('Stat Data'!AN31,1)</f>
        <v>#VALUE!</v>
      </c>
      <c r="R19" s="230" t="s">
        <v>269</v>
      </c>
      <c r="S19" s="230"/>
      <c r="T19" s="230"/>
      <c r="U19" s="178" t="e">
        <f>INDEX('Stat Data'!AO31,1)</f>
        <v>#VALUE!</v>
      </c>
      <c r="V19" s="132" t="s">
        <v>271</v>
      </c>
      <c r="X19" s="178" t="e">
        <f>INDEX('Stat Data'!AP31,1)</f>
        <v>#VALUE!</v>
      </c>
      <c r="Y19" s="178"/>
      <c r="Z19" s="143" t="s">
        <v>273</v>
      </c>
      <c r="AA19" s="132"/>
      <c r="AB19" s="240" t="e">
        <f>INDEX('Stat Data'!AQ31,1)</f>
        <v>#VALUE!</v>
      </c>
      <c r="AC19" s="241"/>
      <c r="AD19" s="41" t="s">
        <v>296</v>
      </c>
      <c r="AE19" s="40"/>
      <c r="AF19" s="45" t="s">
        <v>312</v>
      </c>
      <c r="AG19" s="46"/>
      <c r="AH19" s="46" t="s">
        <v>311</v>
      </c>
      <c r="AI19" s="27"/>
      <c r="AJ19" s="44"/>
      <c r="AK19" s="37"/>
      <c r="AL19" s="35"/>
      <c r="AM19" s="253" t="s">
        <v>306</v>
      </c>
      <c r="AN19" s="253"/>
      <c r="AO19" s="253"/>
      <c r="AP19" s="253"/>
      <c r="AQ19" s="35"/>
      <c r="AR19" s="43"/>
    </row>
    <row r="20" spans="1:44" ht="12.75">
      <c r="A20" s="209">
        <f>INDEX('floating math'!J4,1)</f>
        <v>1</v>
      </c>
      <c r="B20" s="210"/>
      <c r="C20" s="180">
        <f>INDEX('floating math'!J13,1)</f>
        <v>0</v>
      </c>
      <c r="D20" s="181"/>
      <c r="E20" s="250" t="s">
        <v>234</v>
      </c>
      <c r="F20" s="251"/>
      <c r="G20" s="251"/>
      <c r="H20" s="251"/>
      <c r="I20" s="251"/>
      <c r="J20" s="133" t="s">
        <v>264</v>
      </c>
      <c r="K20" s="134"/>
      <c r="L20" s="235"/>
      <c r="M20" s="135" t="s">
        <v>266</v>
      </c>
      <c r="N20" s="179"/>
      <c r="O20" s="134" t="s">
        <v>268</v>
      </c>
      <c r="P20" s="134"/>
      <c r="Q20" s="242"/>
      <c r="R20" s="231" t="s">
        <v>270</v>
      </c>
      <c r="S20" s="231"/>
      <c r="T20" s="231"/>
      <c r="U20" s="179"/>
      <c r="V20" s="134" t="s">
        <v>272</v>
      </c>
      <c r="W20" s="122"/>
      <c r="X20" s="179"/>
      <c r="Y20" s="179"/>
      <c r="Z20" s="130" t="s">
        <v>274</v>
      </c>
      <c r="AA20" s="134"/>
      <c r="AB20" s="242"/>
      <c r="AC20" s="243"/>
      <c r="AD20" s="41" t="s">
        <v>297</v>
      </c>
      <c r="AE20" s="40"/>
      <c r="AF20" s="45" t="s">
        <v>312</v>
      </c>
      <c r="AG20" s="42" t="s">
        <v>313</v>
      </c>
      <c r="AH20" s="46" t="s">
        <v>311</v>
      </c>
      <c r="AI20" s="25"/>
      <c r="AJ20" s="26"/>
      <c r="AK20" s="37"/>
      <c r="AL20" s="35"/>
      <c r="AM20" s="253" t="s">
        <v>307</v>
      </c>
      <c r="AN20" s="253"/>
      <c r="AO20" s="253"/>
      <c r="AP20" s="253"/>
      <c r="AQ20" s="35"/>
      <c r="AR20" s="43"/>
    </row>
    <row r="21" spans="1:44" ht="12.75" customHeight="1">
      <c r="A21" s="211"/>
      <c r="B21" s="187"/>
      <c r="C21" s="168"/>
      <c r="D21" s="169"/>
      <c r="E21" s="250"/>
      <c r="F21" s="251"/>
      <c r="G21" s="251"/>
      <c r="H21" s="251"/>
      <c r="I21" s="251"/>
      <c r="J21" s="131" t="s">
        <v>275</v>
      </c>
      <c r="K21" s="132"/>
      <c r="L21" s="188" t="e">
        <f>INDEX('Stat Data'!AX31,1)</f>
        <v>#VALUE!</v>
      </c>
      <c r="M21" s="132" t="s">
        <v>277</v>
      </c>
      <c r="N21" s="132"/>
      <c r="O21" s="238" t="e">
        <f>INDEX('Stat Data'!AY31,1)</f>
        <v>#VALUE!</v>
      </c>
      <c r="P21" s="238"/>
      <c r="Q21" s="238"/>
      <c r="R21" s="230" t="s">
        <v>279</v>
      </c>
      <c r="S21" s="230"/>
      <c r="T21" s="230"/>
      <c r="U21" s="240" t="e">
        <f>INDEX('Stat Data'!AZ31,1)</f>
        <v>#VALUE!</v>
      </c>
      <c r="V21" s="240"/>
      <c r="W21" s="132" t="s">
        <v>265</v>
      </c>
      <c r="X21" s="132"/>
      <c r="Y21" s="238" t="e">
        <f>INDEX('Stat Data'!BA31,1)</f>
        <v>#VALUE!</v>
      </c>
      <c r="Z21" s="132" t="s">
        <v>279</v>
      </c>
      <c r="AA21" s="132"/>
      <c r="AB21" s="240" t="e">
        <f>INDEX('Stat Data'!BB31,1)</f>
        <v>#VALUE!</v>
      </c>
      <c r="AC21" s="241"/>
      <c r="AD21" s="41" t="s">
        <v>298</v>
      </c>
      <c r="AE21" s="40"/>
      <c r="AF21" s="45" t="s">
        <v>312</v>
      </c>
      <c r="AG21" s="42" t="s">
        <v>314</v>
      </c>
      <c r="AH21" s="46" t="s">
        <v>311</v>
      </c>
      <c r="AI21" s="25"/>
      <c r="AJ21" s="26"/>
      <c r="AK21" s="228"/>
      <c r="AL21" s="229"/>
      <c r="AM21" s="253" t="s">
        <v>308</v>
      </c>
      <c r="AN21" s="253"/>
      <c r="AO21" s="253"/>
      <c r="AP21" s="253"/>
      <c r="AQ21" s="229"/>
      <c r="AR21" s="261"/>
    </row>
    <row r="22" spans="1:44" ht="12.75" customHeight="1">
      <c r="A22" s="209">
        <f>INDEX('floating math'!J7,1)</f>
        <v>1</v>
      </c>
      <c r="B22" s="210"/>
      <c r="C22" s="180">
        <f>INDEX('floating math'!J16,1)</f>
        <v>0</v>
      </c>
      <c r="D22" s="181"/>
      <c r="E22" s="250" t="s">
        <v>235</v>
      </c>
      <c r="F22" s="251"/>
      <c r="G22" s="251"/>
      <c r="H22" s="251"/>
      <c r="I22" s="251"/>
      <c r="J22" s="133" t="s">
        <v>276</v>
      </c>
      <c r="K22" s="134"/>
      <c r="L22" s="189"/>
      <c r="M22" s="134" t="s">
        <v>278</v>
      </c>
      <c r="N22" s="134"/>
      <c r="O22" s="239"/>
      <c r="P22" s="239"/>
      <c r="Q22" s="239"/>
      <c r="R22" s="208" t="s">
        <v>280</v>
      </c>
      <c r="S22" s="208"/>
      <c r="T22" s="208"/>
      <c r="U22" s="242"/>
      <c r="V22" s="242"/>
      <c r="W22" s="134" t="s">
        <v>272</v>
      </c>
      <c r="X22" s="134"/>
      <c r="Y22" s="239"/>
      <c r="Z22" s="134" t="s">
        <v>281</v>
      </c>
      <c r="AA22" s="134"/>
      <c r="AB22" s="242"/>
      <c r="AC22" s="243"/>
      <c r="AD22" s="41" t="s">
        <v>298</v>
      </c>
      <c r="AE22" s="40"/>
      <c r="AF22" s="45" t="s">
        <v>312</v>
      </c>
      <c r="AG22" s="42" t="s">
        <v>315</v>
      </c>
      <c r="AH22" s="46" t="s">
        <v>311</v>
      </c>
      <c r="AI22" s="25"/>
      <c r="AJ22" s="26"/>
      <c r="AK22" s="272"/>
      <c r="AL22" s="225"/>
      <c r="AM22" s="260" t="s">
        <v>309</v>
      </c>
      <c r="AN22" s="260"/>
      <c r="AO22" s="260"/>
      <c r="AP22" s="260"/>
      <c r="AQ22" s="225"/>
      <c r="AR22" s="226"/>
    </row>
    <row r="23" spans="1:44" ht="12.75" customHeight="1" thickBot="1">
      <c r="A23" s="211"/>
      <c r="B23" s="187"/>
      <c r="C23" s="168"/>
      <c r="D23" s="169"/>
      <c r="E23" s="250"/>
      <c r="F23" s="251"/>
      <c r="G23" s="251"/>
      <c r="H23" s="251"/>
      <c r="I23" s="251"/>
      <c r="J23" s="131" t="s">
        <v>282</v>
      </c>
      <c r="K23" s="132"/>
      <c r="L23" s="277" t="e">
        <f>INDEX('Stat Data'!BI30,1)</f>
        <v>#VALUE!</v>
      </c>
      <c r="M23" s="277"/>
      <c r="N23" s="136"/>
      <c r="O23" s="132" t="s">
        <v>284</v>
      </c>
      <c r="P23" s="132"/>
      <c r="Q23" s="188" t="e">
        <f>INDEX('Stat Data'!BJ30,1)</f>
        <v>#VALUE!</v>
      </c>
      <c r="R23" s="279" t="s">
        <v>286</v>
      </c>
      <c r="S23" s="279"/>
      <c r="T23" s="279"/>
      <c r="U23" s="190" t="e">
        <f>INDEX('Stat Data'!BK30,1)</f>
        <v>#VALUE!</v>
      </c>
      <c r="V23" s="129" t="s">
        <v>6</v>
      </c>
      <c r="X23" s="178" t="e">
        <f>INDEX('Stat Data'!BL30,1)</f>
        <v>#VALUE!</v>
      </c>
      <c r="Y23" s="178"/>
      <c r="Z23" s="207" t="s">
        <v>107</v>
      </c>
      <c r="AA23" s="207"/>
      <c r="AB23" s="178" t="e">
        <f>INDEX('Stat Data'!BM30,1)</f>
        <v>#VALUE!</v>
      </c>
      <c r="AC23" s="285"/>
      <c r="AD23" s="41" t="s">
        <v>298</v>
      </c>
      <c r="AE23" s="40"/>
      <c r="AF23" s="45" t="s">
        <v>312</v>
      </c>
      <c r="AG23" s="42" t="s">
        <v>316</v>
      </c>
      <c r="AH23" s="46" t="s">
        <v>311</v>
      </c>
      <c r="AI23" s="25"/>
      <c r="AJ23" s="26"/>
      <c r="AK23" s="272"/>
      <c r="AL23" s="225"/>
      <c r="AM23" s="253" t="s">
        <v>310</v>
      </c>
      <c r="AN23" s="253"/>
      <c r="AO23" s="253"/>
      <c r="AP23" s="253"/>
      <c r="AQ23" s="225"/>
      <c r="AR23" s="226"/>
    </row>
    <row r="24" spans="1:44" ht="12.75" customHeight="1">
      <c r="A24" s="219">
        <f>INDEX('floating math'!J8,1)</f>
        <v>-8</v>
      </c>
      <c r="B24" s="220"/>
      <c r="C24" s="170">
        <f>INDEX('floating math'!J17,1)</f>
        <v>0</v>
      </c>
      <c r="D24" s="171"/>
      <c r="E24" s="252" t="s">
        <v>746</v>
      </c>
      <c r="F24" s="252"/>
      <c r="G24" s="252"/>
      <c r="H24" s="252"/>
      <c r="I24" s="252"/>
      <c r="J24" s="133" t="s">
        <v>283</v>
      </c>
      <c r="K24" s="134"/>
      <c r="L24" s="278"/>
      <c r="M24" s="278"/>
      <c r="N24" s="137"/>
      <c r="O24" s="134" t="s">
        <v>285</v>
      </c>
      <c r="P24" s="134"/>
      <c r="Q24" s="189"/>
      <c r="R24" s="287" t="s">
        <v>249</v>
      </c>
      <c r="S24" s="287"/>
      <c r="T24" s="287"/>
      <c r="U24" s="191"/>
      <c r="V24" s="134" t="s">
        <v>287</v>
      </c>
      <c r="W24" s="25"/>
      <c r="X24" s="179"/>
      <c r="Y24" s="179"/>
      <c r="Z24" s="208" t="s">
        <v>287</v>
      </c>
      <c r="AA24" s="208"/>
      <c r="AB24" s="179"/>
      <c r="AC24" s="286"/>
      <c r="AD24" s="37"/>
      <c r="AE24" s="35"/>
      <c r="AF24" s="35"/>
      <c r="AG24" s="6"/>
      <c r="AH24" s="6"/>
      <c r="AI24" s="6"/>
      <c r="AJ24" s="6"/>
      <c r="AK24" s="272"/>
      <c r="AL24" s="225"/>
      <c r="AM24" s="253" t="s">
        <v>278</v>
      </c>
      <c r="AN24" s="253"/>
      <c r="AO24" s="253"/>
      <c r="AP24" s="253"/>
      <c r="AQ24" s="225"/>
      <c r="AR24" s="226"/>
    </row>
    <row r="25" spans="1:44" ht="6" customHeight="1">
      <c r="A25" s="221"/>
      <c r="B25" s="222"/>
      <c r="C25" s="172"/>
      <c r="D25" s="173"/>
      <c r="E25" s="252"/>
      <c r="F25" s="252"/>
      <c r="G25" s="252"/>
      <c r="H25" s="252"/>
      <c r="I25" s="252"/>
      <c r="J25" s="35"/>
      <c r="K25" s="35"/>
      <c r="L25" s="35"/>
      <c r="M25" s="35"/>
      <c r="N25" s="35"/>
      <c r="O25" s="35"/>
      <c r="P25" s="6"/>
      <c r="Q25" s="35"/>
      <c r="R25" s="35"/>
      <c r="S25" s="140"/>
      <c r="T25" s="6"/>
      <c r="U25" s="35"/>
      <c r="V25" s="35"/>
      <c r="W25" s="35"/>
      <c r="X25" s="35"/>
      <c r="Y25" s="35"/>
      <c r="Z25" s="35"/>
      <c r="AA25" s="35"/>
      <c r="AB25" s="35"/>
      <c r="AC25" s="35"/>
      <c r="AD25" s="31"/>
      <c r="AE25" s="32"/>
      <c r="AF25" s="32"/>
      <c r="AG25" s="25"/>
      <c r="AH25" s="25"/>
      <c r="AI25" s="25"/>
      <c r="AJ25" s="25"/>
      <c r="AK25" s="254" t="s">
        <v>299</v>
      </c>
      <c r="AL25" s="255"/>
      <c r="AM25" s="255"/>
      <c r="AN25" s="255"/>
      <c r="AO25" s="255" t="s">
        <v>258</v>
      </c>
      <c r="AP25" s="255"/>
      <c r="AQ25" s="255"/>
      <c r="AR25" s="258"/>
    </row>
    <row r="26" spans="1:44" ht="6" customHeight="1" thickBot="1">
      <c r="A26" s="248"/>
      <c r="B26" s="249"/>
      <c r="C26" s="174"/>
      <c r="D26" s="175"/>
      <c r="E26" s="252"/>
      <c r="F26" s="252"/>
      <c r="G26" s="252"/>
      <c r="H26" s="252"/>
      <c r="I26" s="252"/>
      <c r="J26" s="280" t="s">
        <v>290</v>
      </c>
      <c r="K26" s="281"/>
      <c r="L26" s="281"/>
      <c r="M26" s="17"/>
      <c r="N26" s="17"/>
      <c r="O26" s="17"/>
      <c r="P26" s="17"/>
      <c r="Q26" s="17"/>
      <c r="R26" s="17"/>
      <c r="S26" s="80"/>
      <c r="T26" s="17"/>
      <c r="U26" s="17"/>
      <c r="V26" s="17"/>
      <c r="W26" s="17"/>
      <c r="X26" s="17"/>
      <c r="Y26" s="17"/>
      <c r="Z26" s="17"/>
      <c r="AA26" s="17"/>
      <c r="AB26" s="17"/>
      <c r="AC26" s="18"/>
      <c r="AD26" s="6"/>
      <c r="AE26" s="6"/>
      <c r="AF26" s="6"/>
      <c r="AG26" s="6"/>
      <c r="AH26" s="6"/>
      <c r="AI26" s="6"/>
      <c r="AJ26" s="44"/>
      <c r="AK26" s="256"/>
      <c r="AL26" s="257"/>
      <c r="AM26" s="257"/>
      <c r="AN26" s="257"/>
      <c r="AO26" s="257"/>
      <c r="AP26" s="257"/>
      <c r="AQ26" s="257"/>
      <c r="AR26" s="259"/>
    </row>
    <row r="27" spans="1:44" ht="12.75" customHeight="1">
      <c r="A27" s="219">
        <f>INDEX('floating math'!J9,1)</f>
        <v>-14</v>
      </c>
      <c r="B27" s="220"/>
      <c r="C27" s="176"/>
      <c r="D27" s="177"/>
      <c r="E27" s="250" t="s">
        <v>236</v>
      </c>
      <c r="F27" s="252"/>
      <c r="G27" s="252"/>
      <c r="H27" s="252"/>
      <c r="I27" s="276"/>
      <c r="J27" s="282"/>
      <c r="K27" s="283"/>
      <c r="L27" s="283"/>
      <c r="M27" s="6"/>
      <c r="N27" s="6"/>
      <c r="O27" s="6"/>
      <c r="P27" s="6"/>
      <c r="Q27" s="6"/>
      <c r="R27" s="6"/>
      <c r="S27" s="79"/>
      <c r="T27" s="6"/>
      <c r="U27" s="6"/>
      <c r="V27" s="6"/>
      <c r="W27" s="6"/>
      <c r="X27" s="6"/>
      <c r="Y27" s="6"/>
      <c r="Z27" s="6"/>
      <c r="AA27" s="6"/>
      <c r="AB27" s="6"/>
      <c r="AC27" s="20"/>
      <c r="AD27" s="264" t="s">
        <v>317</v>
      </c>
      <c r="AE27" s="265"/>
      <c r="AF27" s="265"/>
      <c r="AG27" s="265"/>
      <c r="AH27" s="265"/>
      <c r="AI27" s="265"/>
      <c r="AJ27" s="199" t="s">
        <v>318</v>
      </c>
      <c r="AK27" s="199"/>
      <c r="AL27" s="199" t="e">
        <f>INDEX(K13,1)</f>
        <v>#VALUE!</v>
      </c>
      <c r="AM27" s="199"/>
      <c r="AN27" s="199"/>
      <c r="AO27" s="199" t="s">
        <v>319</v>
      </c>
      <c r="AP27" s="199"/>
      <c r="AQ27" s="199" t="e">
        <f>INDEX(M13,1)</f>
        <v>#VALUE!</v>
      </c>
      <c r="AR27" s="224"/>
    </row>
    <row r="28" spans="1:44" ht="6" customHeight="1">
      <c r="A28" s="221"/>
      <c r="B28" s="222"/>
      <c r="C28" s="212"/>
      <c r="D28" s="213"/>
      <c r="E28" s="250"/>
      <c r="F28" s="252"/>
      <c r="G28" s="252"/>
      <c r="H28" s="252"/>
      <c r="I28" s="276"/>
      <c r="J28" s="38"/>
      <c r="K28" s="39"/>
      <c r="L28" s="39"/>
      <c r="M28" s="6"/>
      <c r="N28" s="6"/>
      <c r="O28" s="6"/>
      <c r="P28" s="6"/>
      <c r="Q28" s="6"/>
      <c r="R28" s="6"/>
      <c r="S28" s="79"/>
      <c r="T28" s="6"/>
      <c r="U28" s="6"/>
      <c r="V28" s="6"/>
      <c r="W28" s="6"/>
      <c r="X28" s="6"/>
      <c r="Y28" s="6"/>
      <c r="Z28" s="6"/>
      <c r="AA28" s="6"/>
      <c r="AB28" s="6"/>
      <c r="AC28" s="20"/>
      <c r="AD28" s="270"/>
      <c r="AE28" s="271"/>
      <c r="AF28" s="271"/>
      <c r="AG28" s="271"/>
      <c r="AH28" s="271"/>
      <c r="AI28" s="271"/>
      <c r="AJ28" s="201"/>
      <c r="AK28" s="201"/>
      <c r="AL28" s="201"/>
      <c r="AM28" s="201"/>
      <c r="AN28" s="201"/>
      <c r="AO28" s="201"/>
      <c r="AP28" s="201"/>
      <c r="AQ28" s="201"/>
      <c r="AR28" s="202"/>
    </row>
    <row r="29" spans="1:44" s="51" customFormat="1" ht="6" customHeight="1">
      <c r="A29" s="211"/>
      <c r="B29" s="187"/>
      <c r="C29" s="214"/>
      <c r="D29" s="202"/>
      <c r="E29" s="250"/>
      <c r="F29" s="252"/>
      <c r="G29" s="252"/>
      <c r="H29" s="252"/>
      <c r="I29" s="276"/>
      <c r="J29" s="48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49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49"/>
    </row>
    <row r="30" spans="1:4" ht="12.75">
      <c r="A30" s="218" t="s">
        <v>229</v>
      </c>
      <c r="B30" s="218"/>
      <c r="C30" s="218" t="s">
        <v>230</v>
      </c>
      <c r="D30" s="218"/>
    </row>
    <row r="31" ht="3.75" customHeight="1"/>
    <row r="32" spans="1:44" ht="12.75">
      <c r="A32" s="215" t="s">
        <v>715</v>
      </c>
      <c r="B32" s="215"/>
      <c r="C32" s="215"/>
      <c r="D32" s="215"/>
      <c r="E32" s="215"/>
      <c r="F32" s="223" t="s">
        <v>716</v>
      </c>
      <c r="G32" s="223"/>
      <c r="H32" s="223"/>
      <c r="I32" s="223"/>
      <c r="J32" s="223"/>
      <c r="N32" s="70" t="s">
        <v>721</v>
      </c>
      <c r="O32" s="70"/>
      <c r="P32" s="70"/>
      <c r="Q32" s="70"/>
      <c r="R32" s="70"/>
      <c r="S32" s="70"/>
      <c r="T32" s="70"/>
      <c r="U32" s="70"/>
      <c r="Z32" s="28" t="s">
        <v>722</v>
      </c>
      <c r="AG32" s="264" t="s">
        <v>723</v>
      </c>
      <c r="AH32" s="265"/>
      <c r="AI32" s="265"/>
      <c r="AJ32" s="265"/>
      <c r="AK32" s="266"/>
      <c r="AL32" s="68" t="s">
        <v>725</v>
      </c>
      <c r="AM32" s="17"/>
      <c r="AN32" s="54"/>
      <c r="AO32" s="54"/>
      <c r="AP32" s="54"/>
      <c r="AQ32" s="262" t="e">
        <f>INDEX(K17,1)</f>
        <v>#VALUE!</v>
      </c>
      <c r="AR32" s="263"/>
    </row>
    <row r="33" spans="6:44" ht="12.75">
      <c r="F33" s="223"/>
      <c r="G33" s="223"/>
      <c r="H33" s="223"/>
      <c r="I33" s="223"/>
      <c r="J33" s="223"/>
      <c r="N33" s="70"/>
      <c r="O33" s="70"/>
      <c r="P33" s="70"/>
      <c r="Q33" s="70"/>
      <c r="R33" s="70"/>
      <c r="S33" s="70"/>
      <c r="T33" s="70"/>
      <c r="U33" s="70"/>
      <c r="AG33" s="19"/>
      <c r="AH33" s="6"/>
      <c r="AI33" s="6"/>
      <c r="AJ33" s="6"/>
      <c r="AK33" s="20"/>
      <c r="AL33" s="56"/>
      <c r="AM33" s="6"/>
      <c r="AN33" s="6"/>
      <c r="AO33" s="6"/>
      <c r="AP33" s="6"/>
      <c r="AQ33" s="6"/>
      <c r="AR33" s="20"/>
    </row>
    <row r="34" spans="2:44" ht="12.75">
      <c r="B34" s="216"/>
      <c r="C34" s="216"/>
      <c r="D34" s="216"/>
      <c r="F34" t="s">
        <v>717</v>
      </c>
      <c r="J34" s="25"/>
      <c r="K34" s="25"/>
      <c r="L34" s="25"/>
      <c r="N34" s="25"/>
      <c r="O34" s="25"/>
      <c r="P34" s="25"/>
      <c r="Q34" s="25"/>
      <c r="R34" s="25"/>
      <c r="S34" s="50"/>
      <c r="T34" s="25"/>
      <c r="U34" s="25"/>
      <c r="V34" s="25"/>
      <c r="W34" s="25"/>
      <c r="X34" s="25"/>
      <c r="Y34" s="25"/>
      <c r="AG34" s="24"/>
      <c r="AH34" s="25"/>
      <c r="AI34" s="25"/>
      <c r="AJ34" s="25"/>
      <c r="AK34" s="26"/>
      <c r="AL34" s="24" t="s">
        <v>724</v>
      </c>
      <c r="AM34" s="25"/>
      <c r="AN34" s="66"/>
      <c r="AO34" s="66"/>
      <c r="AP34" s="66" t="s">
        <v>727</v>
      </c>
      <c r="AQ34" s="201">
        <f>INDEX('Chapter 3'!BK2:BK24,'Chapter 3'!A1)</f>
        <v>0</v>
      </c>
      <c r="AR34" s="202"/>
    </row>
    <row r="35" spans="2:44" ht="12.75">
      <c r="B35" s="216"/>
      <c r="C35" s="216"/>
      <c r="D35" s="216"/>
      <c r="F35" t="s">
        <v>718</v>
      </c>
      <c r="J35" s="27"/>
      <c r="K35" s="27"/>
      <c r="L35" s="27"/>
      <c r="N35" s="27"/>
      <c r="O35" s="27"/>
      <c r="P35" s="27"/>
      <c r="Q35" s="27"/>
      <c r="R35" s="27"/>
      <c r="S35" s="124"/>
      <c r="T35" s="27"/>
      <c r="U35" s="27"/>
      <c r="V35" s="27"/>
      <c r="W35" s="27"/>
      <c r="X35" s="27"/>
      <c r="Y35" s="27"/>
      <c r="AG35" s="264" t="s">
        <v>726</v>
      </c>
      <c r="AH35" s="265"/>
      <c r="AI35" s="265"/>
      <c r="AJ35" s="17"/>
      <c r="AK35" s="17"/>
      <c r="AL35" s="17"/>
      <c r="AM35" s="17"/>
      <c r="AN35" s="17"/>
      <c r="AO35" s="17"/>
      <c r="AP35" s="17"/>
      <c r="AQ35" s="17"/>
      <c r="AR35" s="18"/>
    </row>
    <row r="36" spans="2:44" ht="12.75">
      <c r="B36" s="216"/>
      <c r="C36" s="216"/>
      <c r="D36" s="216"/>
      <c r="F36" t="s">
        <v>719</v>
      </c>
      <c r="H36" s="25"/>
      <c r="I36" s="25"/>
      <c r="J36" s="25"/>
      <c r="K36" s="25"/>
      <c r="L36" s="25"/>
      <c r="N36" s="27"/>
      <c r="O36" s="27"/>
      <c r="P36" s="27"/>
      <c r="Q36" s="27"/>
      <c r="R36" s="27"/>
      <c r="S36" s="124"/>
      <c r="T36" s="27"/>
      <c r="U36" s="27"/>
      <c r="V36" s="27"/>
      <c r="W36" s="27"/>
      <c r="X36" s="27"/>
      <c r="Y36" s="27"/>
      <c r="Z36" s="215" t="s">
        <v>728</v>
      </c>
      <c r="AA36" s="215"/>
      <c r="AB36" s="215"/>
      <c r="AC36" s="215"/>
      <c r="AD36" s="215"/>
      <c r="AE36" s="215"/>
      <c r="AF36" s="267"/>
      <c r="AG36" s="19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20"/>
    </row>
    <row r="37" spans="3:44" ht="12.75">
      <c r="C37" s="217" t="s">
        <v>729</v>
      </c>
      <c r="F37" t="s">
        <v>720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50"/>
      <c r="T37" s="25"/>
      <c r="U37" s="25"/>
      <c r="V37" s="25"/>
      <c r="W37" s="25"/>
      <c r="X37" s="25"/>
      <c r="Y37" s="25"/>
      <c r="AG37" s="24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6"/>
    </row>
    <row r="38" ht="12.75">
      <c r="C38" s="217"/>
    </row>
    <row r="39" spans="19:24" ht="6" customHeight="1">
      <c r="S39" s="275" t="s">
        <v>730</v>
      </c>
      <c r="T39" s="275"/>
      <c r="U39" s="275"/>
      <c r="V39" s="275"/>
      <c r="W39" s="275"/>
      <c r="X39" s="275"/>
    </row>
    <row r="40" spans="19:24" s="53" customFormat="1" ht="6" customHeight="1">
      <c r="S40" s="275"/>
      <c r="T40" s="275"/>
      <c r="U40" s="275"/>
      <c r="V40" s="275"/>
      <c r="W40" s="275"/>
      <c r="X40" s="275"/>
    </row>
    <row r="41" spans="1:44" ht="6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275"/>
      <c r="T41" s="275"/>
      <c r="U41" s="275"/>
      <c r="V41" s="275"/>
      <c r="W41" s="275"/>
      <c r="X41" s="275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</row>
    <row r="42" spans="1:37" s="75" customFormat="1" ht="15.75" customHeight="1">
      <c r="A42" s="186" t="s">
        <v>731</v>
      </c>
      <c r="B42" s="186"/>
      <c r="C42" s="186"/>
      <c r="J42" s="186" t="s">
        <v>732</v>
      </c>
      <c r="K42" s="186"/>
      <c r="L42" s="186"/>
      <c r="M42" s="186" t="s">
        <v>744</v>
      </c>
      <c r="N42" s="186"/>
      <c r="O42" s="186"/>
      <c r="P42" s="186"/>
      <c r="Q42" s="186"/>
      <c r="R42" s="186"/>
      <c r="S42" s="186"/>
      <c r="T42" s="186"/>
      <c r="U42" s="186"/>
      <c r="V42" s="186" t="s">
        <v>733</v>
      </c>
      <c r="W42" s="186"/>
      <c r="X42" s="186" t="s">
        <v>734</v>
      </c>
      <c r="Y42" s="186"/>
      <c r="Z42" s="186"/>
      <c r="AA42" s="186" t="s">
        <v>240</v>
      </c>
      <c r="AB42" s="186"/>
      <c r="AC42" s="186" t="s">
        <v>735</v>
      </c>
      <c r="AD42" s="186"/>
      <c r="AE42" s="186"/>
      <c r="AF42" s="186"/>
      <c r="AG42" s="186" t="s">
        <v>736</v>
      </c>
      <c r="AH42" s="186"/>
      <c r="AI42" s="186"/>
      <c r="AJ42" s="186"/>
      <c r="AK42" s="186"/>
    </row>
    <row r="43" spans="1:44" ht="15.75" customHeight="1">
      <c r="A43" s="16"/>
      <c r="B43" s="17"/>
      <c r="C43" s="17"/>
      <c r="D43" s="17"/>
      <c r="E43" s="17"/>
      <c r="F43" s="17"/>
      <c r="G43" s="17"/>
      <c r="H43" s="17"/>
      <c r="I43" s="17"/>
      <c r="J43" s="16"/>
      <c r="K43" s="17"/>
      <c r="L43" s="18"/>
      <c r="M43" s="17"/>
      <c r="N43" s="17"/>
      <c r="O43" s="17"/>
      <c r="P43" s="17"/>
      <c r="Q43" s="17"/>
      <c r="R43" s="17"/>
      <c r="S43" s="80"/>
      <c r="T43" s="17"/>
      <c r="U43" s="17"/>
      <c r="V43" s="16"/>
      <c r="W43" s="18"/>
      <c r="X43" s="17"/>
      <c r="Y43" s="17"/>
      <c r="Z43" s="17"/>
      <c r="AA43" s="16"/>
      <c r="AB43" s="18"/>
      <c r="AC43" s="16"/>
      <c r="AD43" s="17"/>
      <c r="AE43" s="17"/>
      <c r="AF43" s="18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8"/>
    </row>
    <row r="44" spans="1:44" ht="15.75" customHeight="1">
      <c r="A44" s="76"/>
      <c r="B44" s="27"/>
      <c r="C44" s="27"/>
      <c r="D44" s="27"/>
      <c r="E44" s="27"/>
      <c r="F44" s="27"/>
      <c r="G44" s="27"/>
      <c r="H44" s="27"/>
      <c r="I44" s="27"/>
      <c r="J44" s="76"/>
      <c r="K44" s="27"/>
      <c r="L44" s="44"/>
      <c r="M44" s="27"/>
      <c r="N44" s="27"/>
      <c r="O44" s="27"/>
      <c r="P44" s="27"/>
      <c r="Q44" s="27"/>
      <c r="R44" s="27"/>
      <c r="S44" s="124"/>
      <c r="T44" s="27"/>
      <c r="U44" s="27"/>
      <c r="V44" s="76"/>
      <c r="W44" s="44"/>
      <c r="X44" s="27"/>
      <c r="Y44" s="27"/>
      <c r="Z44" s="27"/>
      <c r="AA44" s="76"/>
      <c r="AB44" s="44"/>
      <c r="AC44" s="76"/>
      <c r="AD44" s="27"/>
      <c r="AE44" s="27"/>
      <c r="AF44" s="44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44"/>
    </row>
    <row r="45" spans="1:44" ht="15.75" customHeight="1">
      <c r="A45" s="19"/>
      <c r="B45" s="6"/>
      <c r="C45" s="6"/>
      <c r="D45" s="6"/>
      <c r="E45" s="6"/>
      <c r="F45" s="6"/>
      <c r="G45" s="6"/>
      <c r="H45" s="6"/>
      <c r="I45" s="6"/>
      <c r="J45" s="19"/>
      <c r="K45" s="6"/>
      <c r="L45" s="20"/>
      <c r="M45" s="6"/>
      <c r="N45" s="6"/>
      <c r="O45" s="6"/>
      <c r="P45" s="6"/>
      <c r="Q45" s="6"/>
      <c r="R45" s="6"/>
      <c r="S45" s="79"/>
      <c r="T45" s="6"/>
      <c r="U45" s="6"/>
      <c r="V45" s="19"/>
      <c r="W45" s="20"/>
      <c r="X45" s="6"/>
      <c r="Y45" s="6"/>
      <c r="Z45" s="6"/>
      <c r="AA45" s="19"/>
      <c r="AB45" s="20"/>
      <c r="AC45" s="19"/>
      <c r="AD45" s="6"/>
      <c r="AE45" s="6"/>
      <c r="AF45" s="20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20"/>
    </row>
    <row r="46" spans="1:44" ht="15.75" customHeight="1">
      <c r="A46" s="76"/>
      <c r="B46" s="27"/>
      <c r="C46" s="27"/>
      <c r="D46" s="27"/>
      <c r="E46" s="27"/>
      <c r="F46" s="27"/>
      <c r="G46" s="27"/>
      <c r="H46" s="27"/>
      <c r="I46" s="27"/>
      <c r="J46" s="76"/>
      <c r="K46" s="27"/>
      <c r="L46" s="44"/>
      <c r="M46" s="27"/>
      <c r="N46" s="27"/>
      <c r="O46" s="27"/>
      <c r="P46" s="27"/>
      <c r="Q46" s="27"/>
      <c r="R46" s="27"/>
      <c r="S46" s="124"/>
      <c r="T46" s="27"/>
      <c r="U46" s="27"/>
      <c r="V46" s="76"/>
      <c r="W46" s="44"/>
      <c r="X46" s="27"/>
      <c r="Y46" s="27"/>
      <c r="Z46" s="27"/>
      <c r="AA46" s="76"/>
      <c r="AB46" s="44"/>
      <c r="AC46" s="76"/>
      <c r="AD46" s="27"/>
      <c r="AE46" s="27"/>
      <c r="AF46" s="44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44"/>
    </row>
    <row r="47" spans="1:44" ht="15.75" customHeight="1">
      <c r="A47" s="24"/>
      <c r="B47" s="25"/>
      <c r="C47" s="25"/>
      <c r="D47" s="25"/>
      <c r="E47" s="25"/>
      <c r="F47" s="25"/>
      <c r="G47" s="25"/>
      <c r="H47" s="25"/>
      <c r="I47" s="25"/>
      <c r="J47" s="24"/>
      <c r="K47" s="25"/>
      <c r="L47" s="26"/>
      <c r="M47" s="25"/>
      <c r="N47" s="25"/>
      <c r="O47" s="25"/>
      <c r="P47" s="25"/>
      <c r="Q47" s="25"/>
      <c r="R47" s="25"/>
      <c r="S47" s="50"/>
      <c r="T47" s="25"/>
      <c r="U47" s="25"/>
      <c r="V47" s="24"/>
      <c r="W47" s="26"/>
      <c r="X47" s="25"/>
      <c r="Y47" s="25"/>
      <c r="Z47" s="25"/>
      <c r="AA47" s="24"/>
      <c r="AB47" s="26"/>
      <c r="AC47" s="24"/>
      <c r="AD47" s="25"/>
      <c r="AE47" s="25"/>
      <c r="AF47" s="26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6"/>
    </row>
    <row r="49" spans="1:40" ht="12.75">
      <c r="A49" s="197" t="s">
        <v>737</v>
      </c>
      <c r="B49" s="197"/>
      <c r="C49" s="197"/>
      <c r="D49" s="197"/>
      <c r="E49" s="197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50"/>
      <c r="U49" t="s">
        <v>738</v>
      </c>
      <c r="Z49" s="25"/>
      <c r="AA49" s="25"/>
      <c r="AB49" s="25"/>
      <c r="AC49" s="25"/>
      <c r="AD49" s="25"/>
      <c r="AE49" s="25"/>
      <c r="AF49" s="25"/>
      <c r="AG49" s="25"/>
      <c r="AH49" s="25"/>
      <c r="AI49" s="6"/>
      <c r="AJ49" s="25"/>
      <c r="AK49" s="25"/>
      <c r="AL49" s="25"/>
      <c r="AM49" s="25"/>
      <c r="AN49" s="25"/>
    </row>
    <row r="50" spans="1:40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50"/>
      <c r="AC50" s="25"/>
      <c r="AD50" s="25"/>
      <c r="AE50" s="25"/>
      <c r="AF50" s="25"/>
      <c r="AG50" s="25"/>
      <c r="AH50" s="27"/>
      <c r="AI50" s="6"/>
      <c r="AJ50" s="27"/>
      <c r="AK50" s="27"/>
      <c r="AL50" s="27"/>
      <c r="AM50" s="27"/>
      <c r="AN50" s="27"/>
    </row>
    <row r="51" spans="1:40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124"/>
      <c r="AC51" s="27"/>
      <c r="AD51" s="27"/>
      <c r="AE51" s="27"/>
      <c r="AF51" s="27"/>
      <c r="AG51" s="27"/>
      <c r="AH51" s="27"/>
      <c r="AI51" s="6"/>
      <c r="AJ51" s="27"/>
      <c r="AK51" s="27"/>
      <c r="AL51" s="27"/>
      <c r="AM51" s="27"/>
      <c r="AN51" s="27"/>
    </row>
    <row r="52" ht="6" customHeight="1" thickBot="1">
      <c r="AI52" s="6"/>
    </row>
    <row r="53" spans="1:44" ht="12.75">
      <c r="A53" s="192" t="s">
        <v>743</v>
      </c>
      <c r="B53" s="182"/>
      <c r="C53" s="182"/>
      <c r="D53" s="182"/>
      <c r="E53" s="182"/>
      <c r="F53" s="182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96"/>
      <c r="S53" s="141"/>
      <c r="U53" s="192" t="s">
        <v>745</v>
      </c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3"/>
    </row>
    <row r="54" spans="1:44" ht="12.75">
      <c r="A54" s="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6"/>
      <c r="S54" s="88"/>
      <c r="U54" s="5"/>
      <c r="V54" s="206">
        <f>INDEX('Chapter 7'!H14,1)</f>
        <v>0</v>
      </c>
      <c r="W54" s="206"/>
      <c r="X54" s="206"/>
      <c r="Y54" s="206"/>
      <c r="Z54" s="206"/>
      <c r="AA54" s="206"/>
      <c r="AB54" s="206"/>
      <c r="AC54" s="206"/>
      <c r="AD54" s="204">
        <f>INDEX('Chapter 7'!N14,1)</f>
        <v>0</v>
      </c>
      <c r="AE54" s="204"/>
      <c r="AF54" s="204"/>
      <c r="AG54" s="6"/>
      <c r="AH54" s="206">
        <f>INDEX('Chapter 7'!H24,1)</f>
        <v>0</v>
      </c>
      <c r="AI54" s="206"/>
      <c r="AJ54" s="206"/>
      <c r="AK54" s="206"/>
      <c r="AL54" s="206"/>
      <c r="AM54" s="206"/>
      <c r="AN54" s="206"/>
      <c r="AO54" s="206"/>
      <c r="AP54" s="201">
        <f>INDEX('Chapter 7'!N24,1)</f>
        <v>0</v>
      </c>
      <c r="AQ54" s="201"/>
      <c r="AR54" s="85"/>
    </row>
    <row r="55" spans="1:44" ht="12.75">
      <c r="A55" s="5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6"/>
      <c r="S55" s="88"/>
      <c r="U55" s="5"/>
      <c r="V55" s="206">
        <f>INDEX('Chapter 7'!H15,1)</f>
        <v>0</v>
      </c>
      <c r="W55" s="206"/>
      <c r="X55" s="206"/>
      <c r="Y55" s="206"/>
      <c r="Z55" s="206"/>
      <c r="AA55" s="206"/>
      <c r="AB55" s="206"/>
      <c r="AC55" s="206"/>
      <c r="AD55" s="204">
        <f>INDEX('Chapter 7'!N15,1)</f>
        <v>0</v>
      </c>
      <c r="AE55" s="204"/>
      <c r="AF55" s="204"/>
      <c r="AG55" s="6"/>
      <c r="AH55" s="206">
        <f>INDEX('Chapter 7'!H25,1)</f>
        <v>0</v>
      </c>
      <c r="AI55" s="206"/>
      <c r="AJ55" s="206"/>
      <c r="AK55" s="206"/>
      <c r="AL55" s="206"/>
      <c r="AM55" s="206"/>
      <c r="AN55" s="206"/>
      <c r="AO55" s="206"/>
      <c r="AP55" s="201">
        <f>INDEX('Chapter 7'!N25,1)</f>
        <v>0</v>
      </c>
      <c r="AQ55" s="201"/>
      <c r="AR55" s="85"/>
    </row>
    <row r="56" spans="1:44" ht="12.75">
      <c r="A56" s="5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6"/>
      <c r="S56" s="88"/>
      <c r="U56" s="5"/>
      <c r="V56" s="206">
        <f>INDEX('Chapter 7'!H16,1)</f>
        <v>0</v>
      </c>
      <c r="W56" s="206"/>
      <c r="X56" s="206"/>
      <c r="Y56" s="206"/>
      <c r="Z56" s="206"/>
      <c r="AA56" s="206"/>
      <c r="AB56" s="206"/>
      <c r="AC56" s="206"/>
      <c r="AD56" s="204">
        <f>INDEX('Chapter 7'!N16,1)</f>
        <v>0</v>
      </c>
      <c r="AE56" s="204"/>
      <c r="AF56" s="204"/>
      <c r="AG56" s="6"/>
      <c r="AH56" s="206">
        <f>INDEX('Chapter 7'!H26,1)</f>
        <v>0</v>
      </c>
      <c r="AI56" s="206"/>
      <c r="AJ56" s="206"/>
      <c r="AK56" s="206"/>
      <c r="AL56" s="206"/>
      <c r="AM56" s="206"/>
      <c r="AN56" s="206"/>
      <c r="AO56" s="206"/>
      <c r="AP56" s="201">
        <f>INDEX('Chapter 7'!N26,1)</f>
        <v>0</v>
      </c>
      <c r="AQ56" s="201"/>
      <c r="AR56" s="85"/>
    </row>
    <row r="57" spans="1:44" ht="12.75">
      <c r="A57" s="5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6"/>
      <c r="S57" s="88"/>
      <c r="U57" s="5"/>
      <c r="V57" s="206">
        <f>INDEX('Chapter 7'!H17,1)</f>
        <v>0</v>
      </c>
      <c r="W57" s="206"/>
      <c r="X57" s="206"/>
      <c r="Y57" s="206"/>
      <c r="Z57" s="206"/>
      <c r="AA57" s="206"/>
      <c r="AB57" s="206"/>
      <c r="AC57" s="206"/>
      <c r="AD57" s="204">
        <f>INDEX('Chapter 7'!N17,1)</f>
        <v>0</v>
      </c>
      <c r="AE57" s="204"/>
      <c r="AF57" s="204"/>
      <c r="AG57" s="6"/>
      <c r="AH57" s="206">
        <f>INDEX('Chapter 7'!H27,1)</f>
        <v>0</v>
      </c>
      <c r="AI57" s="206"/>
      <c r="AJ57" s="206"/>
      <c r="AK57" s="206"/>
      <c r="AL57" s="206"/>
      <c r="AM57" s="206"/>
      <c r="AN57" s="206"/>
      <c r="AO57" s="206"/>
      <c r="AP57" s="201">
        <f>INDEX('Chapter 7'!N27,1)</f>
        <v>0</v>
      </c>
      <c r="AQ57" s="201"/>
      <c r="AR57" s="85"/>
    </row>
    <row r="58" spans="1:44" ht="12.75">
      <c r="A58" s="5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6"/>
      <c r="S58" s="88"/>
      <c r="U58" s="5"/>
      <c r="V58" s="206">
        <f>INDEX('Chapter 7'!H18,1)</f>
        <v>0</v>
      </c>
      <c r="W58" s="206"/>
      <c r="X58" s="206"/>
      <c r="Y58" s="206"/>
      <c r="Z58" s="206"/>
      <c r="AA58" s="206"/>
      <c r="AB58" s="206"/>
      <c r="AC58" s="206"/>
      <c r="AD58" s="204">
        <f>INDEX('Chapter 7'!N18,1)</f>
        <v>0</v>
      </c>
      <c r="AE58" s="204"/>
      <c r="AF58" s="204"/>
      <c r="AG58" s="6"/>
      <c r="AH58" s="206">
        <f>INDEX('Chapter 7'!H28,1)</f>
        <v>0</v>
      </c>
      <c r="AI58" s="206"/>
      <c r="AJ58" s="206"/>
      <c r="AK58" s="206"/>
      <c r="AL58" s="206"/>
      <c r="AM58" s="206"/>
      <c r="AN58" s="206"/>
      <c r="AO58" s="206"/>
      <c r="AP58" s="201">
        <f>INDEX('Chapter 7'!N28,1)</f>
        <v>0</v>
      </c>
      <c r="AQ58" s="201"/>
      <c r="AR58" s="85"/>
    </row>
    <row r="59" spans="1:44" ht="12.75">
      <c r="A59" s="5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6"/>
      <c r="S59" s="88"/>
      <c r="U59" s="5"/>
      <c r="V59" s="206">
        <f>INDEX('Chapter 7'!H19,1)</f>
        <v>0</v>
      </c>
      <c r="W59" s="206"/>
      <c r="X59" s="206"/>
      <c r="Y59" s="206"/>
      <c r="Z59" s="206"/>
      <c r="AA59" s="206"/>
      <c r="AB59" s="206"/>
      <c r="AC59" s="206"/>
      <c r="AD59" s="204">
        <f>INDEX('Chapter 7'!N19,1)</f>
        <v>0</v>
      </c>
      <c r="AE59" s="204"/>
      <c r="AF59" s="204"/>
      <c r="AG59" s="6"/>
      <c r="AH59" s="206">
        <f>INDEX('Chapter 7'!H29,1)</f>
        <v>0</v>
      </c>
      <c r="AI59" s="206"/>
      <c r="AJ59" s="206"/>
      <c r="AK59" s="206"/>
      <c r="AL59" s="206"/>
      <c r="AM59" s="206"/>
      <c r="AN59" s="206"/>
      <c r="AO59" s="206"/>
      <c r="AP59" s="201">
        <f>INDEX('Chapter 7'!N29,1)</f>
        <v>0</v>
      </c>
      <c r="AQ59" s="201"/>
      <c r="AR59" s="85"/>
    </row>
    <row r="60" spans="1:44" ht="12.75">
      <c r="A60" s="5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6"/>
      <c r="S60" s="88"/>
      <c r="U60" s="5"/>
      <c r="V60" s="206">
        <f>INDEX('Chapter 7'!H20,1)</f>
        <v>0</v>
      </c>
      <c r="W60" s="206"/>
      <c r="X60" s="206"/>
      <c r="Y60" s="206"/>
      <c r="Z60" s="206"/>
      <c r="AA60" s="206"/>
      <c r="AB60" s="206"/>
      <c r="AC60" s="206"/>
      <c r="AD60" s="204">
        <f>INDEX('Chapter 7'!N20,1)</f>
        <v>0</v>
      </c>
      <c r="AE60" s="204"/>
      <c r="AF60" s="204"/>
      <c r="AG60" s="6"/>
      <c r="AH60" s="206">
        <f>INDEX('Chapter 7'!H30,1)</f>
        <v>0</v>
      </c>
      <c r="AI60" s="206"/>
      <c r="AJ60" s="206"/>
      <c r="AK60" s="206"/>
      <c r="AL60" s="206"/>
      <c r="AM60" s="206"/>
      <c r="AN60" s="206"/>
      <c r="AO60" s="206"/>
      <c r="AP60" s="201">
        <f>INDEX('Chapter 7'!N30,1)</f>
        <v>0</v>
      </c>
      <c r="AQ60" s="201"/>
      <c r="AR60" s="85"/>
    </row>
    <row r="61" spans="1:44" ht="12.75">
      <c r="A61" s="5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6"/>
      <c r="S61" s="88"/>
      <c r="U61" s="5"/>
      <c r="V61" s="206">
        <f>INDEX('Chapter 7'!H21,1)</f>
        <v>0</v>
      </c>
      <c r="W61" s="206"/>
      <c r="X61" s="206"/>
      <c r="Y61" s="206"/>
      <c r="Z61" s="206"/>
      <c r="AA61" s="206"/>
      <c r="AB61" s="206"/>
      <c r="AC61" s="206"/>
      <c r="AD61" s="204">
        <f>INDEX('Chapter 7'!N21,1)</f>
        <v>0</v>
      </c>
      <c r="AE61" s="204"/>
      <c r="AF61" s="204"/>
      <c r="AG61" s="6"/>
      <c r="AH61" s="206">
        <f>INDEX('Chapter 7'!H31,1)</f>
        <v>0</v>
      </c>
      <c r="AI61" s="206"/>
      <c r="AJ61" s="206"/>
      <c r="AK61" s="206"/>
      <c r="AL61" s="206"/>
      <c r="AM61" s="206"/>
      <c r="AN61" s="206"/>
      <c r="AO61" s="206"/>
      <c r="AP61" s="201">
        <f>INDEX('Chapter 7'!N31,1)</f>
        <v>0</v>
      </c>
      <c r="AQ61" s="201"/>
      <c r="AR61" s="85"/>
    </row>
    <row r="62" spans="1:44" ht="13.5" thickBot="1">
      <c r="A62" s="8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142"/>
      <c r="U62" s="5"/>
      <c r="V62" s="206">
        <f>INDEX('Chapter 7'!H22,1)</f>
        <v>0</v>
      </c>
      <c r="W62" s="206"/>
      <c r="X62" s="206"/>
      <c r="Y62" s="206"/>
      <c r="Z62" s="206"/>
      <c r="AA62" s="206"/>
      <c r="AB62" s="206"/>
      <c r="AC62" s="206"/>
      <c r="AD62" s="204">
        <f>INDEX('Chapter 7'!N22,1)</f>
        <v>0</v>
      </c>
      <c r="AE62" s="204"/>
      <c r="AF62" s="204"/>
      <c r="AG62" s="6"/>
      <c r="AH62" s="206">
        <f>INDEX('Chapter 7'!H32,1)</f>
        <v>0</v>
      </c>
      <c r="AI62" s="206"/>
      <c r="AJ62" s="206"/>
      <c r="AK62" s="206"/>
      <c r="AL62" s="206"/>
      <c r="AM62" s="206"/>
      <c r="AN62" s="206"/>
      <c r="AO62" s="206"/>
      <c r="AP62" s="201">
        <f>INDEX('Chapter 7'!N32,1)</f>
        <v>0</v>
      </c>
      <c r="AQ62" s="201"/>
      <c r="AR62" s="85"/>
    </row>
    <row r="63" spans="21:44" ht="6" customHeight="1" thickBot="1">
      <c r="U63" s="5"/>
      <c r="V63" s="205">
        <f>INDEX('Chapter 7'!H23,1)</f>
        <v>0</v>
      </c>
      <c r="W63" s="205"/>
      <c r="X63" s="205"/>
      <c r="Y63" s="205"/>
      <c r="Z63" s="205"/>
      <c r="AA63" s="205"/>
      <c r="AB63" s="205"/>
      <c r="AC63" s="205"/>
      <c r="AD63" s="203">
        <f>INDEX('Chapter 7'!N23,1)</f>
        <v>0</v>
      </c>
      <c r="AE63" s="203"/>
      <c r="AF63" s="203"/>
      <c r="AG63" s="6"/>
      <c r="AH63" s="199">
        <f>INDEX('Chapter 7'!H33,1)</f>
        <v>0</v>
      </c>
      <c r="AI63" s="199"/>
      <c r="AJ63" s="199"/>
      <c r="AK63" s="199"/>
      <c r="AL63" s="199"/>
      <c r="AM63" s="199"/>
      <c r="AN63" s="199"/>
      <c r="AO63" s="199"/>
      <c r="AP63" s="199">
        <f>INDEX('Chapter 7'!N33,1)</f>
        <v>0</v>
      </c>
      <c r="AQ63" s="199"/>
      <c r="AR63" s="85"/>
    </row>
    <row r="64" spans="2:44" s="51" customFormat="1" ht="6" customHeight="1">
      <c r="B64" s="81"/>
      <c r="C64" s="184" t="s">
        <v>739</v>
      </c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8"/>
      <c r="U64" s="78"/>
      <c r="V64" s="206"/>
      <c r="W64" s="206"/>
      <c r="X64" s="206"/>
      <c r="Y64" s="206"/>
      <c r="Z64" s="206"/>
      <c r="AA64" s="206"/>
      <c r="AB64" s="206"/>
      <c r="AC64" s="206"/>
      <c r="AD64" s="204"/>
      <c r="AE64" s="204"/>
      <c r="AF64" s="204"/>
      <c r="AG64" s="79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88"/>
    </row>
    <row r="65" spans="2:44" s="51" customFormat="1" ht="6" customHeight="1" thickBot="1">
      <c r="B65" s="82"/>
      <c r="C65" s="184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8"/>
      <c r="U65" s="78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88"/>
    </row>
    <row r="66" spans="21:44" ht="6" customHeight="1" thickBot="1">
      <c r="U66" s="86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87"/>
    </row>
    <row r="67" ht="6" customHeight="1"/>
    <row r="68" spans="1:44" ht="12.75">
      <c r="A68" s="77" t="s">
        <v>740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77" t="s">
        <v>741</v>
      </c>
      <c r="R68" s="77"/>
      <c r="S68" s="50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I68" s="77" t="s">
        <v>742</v>
      </c>
      <c r="AJ68" s="25"/>
      <c r="AK68" s="25"/>
      <c r="AL68" s="25"/>
      <c r="AM68" s="25"/>
      <c r="AN68" s="25"/>
      <c r="AO68" s="25"/>
      <c r="AP68" s="25"/>
      <c r="AQ68" s="25"/>
      <c r="AR68" s="25"/>
    </row>
  </sheetData>
  <mergeCells count="168">
    <mergeCell ref="A12:B13"/>
    <mergeCell ref="C12:D13"/>
    <mergeCell ref="C14:D15"/>
    <mergeCell ref="E12:I13"/>
    <mergeCell ref="E14:I15"/>
    <mergeCell ref="E16:I17"/>
    <mergeCell ref="J26:L27"/>
    <mergeCell ref="AQ14:AR14"/>
    <mergeCell ref="AQ15:AR15"/>
    <mergeCell ref="X15:Y16"/>
    <mergeCell ref="AK24:AL24"/>
    <mergeCell ref="AB21:AC22"/>
    <mergeCell ref="Y21:Y22"/>
    <mergeCell ref="AB23:AC24"/>
    <mergeCell ref="R24:T24"/>
    <mergeCell ref="C16:D17"/>
    <mergeCell ref="S39:X41"/>
    <mergeCell ref="E27:I29"/>
    <mergeCell ref="N19:N20"/>
    <mergeCell ref="Q19:Q20"/>
    <mergeCell ref="L21:L22"/>
    <mergeCell ref="O21:Q22"/>
    <mergeCell ref="U21:V22"/>
    <mergeCell ref="L23:M24"/>
    <mergeCell ref="R23:T23"/>
    <mergeCell ref="AG1:AR5"/>
    <mergeCell ref="A53:F53"/>
    <mergeCell ref="AA42:AB42"/>
    <mergeCell ref="AG42:AK42"/>
    <mergeCell ref="AC42:AF42"/>
    <mergeCell ref="A42:C42"/>
    <mergeCell ref="A11:B11"/>
    <mergeCell ref="C11:D11"/>
    <mergeCell ref="A49:E49"/>
    <mergeCell ref="AG35:AI35"/>
    <mergeCell ref="AQ32:AR32"/>
    <mergeCell ref="AG32:AK32"/>
    <mergeCell ref="Z36:AF36"/>
    <mergeCell ref="AK14:AL14"/>
    <mergeCell ref="AD27:AI28"/>
    <mergeCell ref="AJ27:AK28"/>
    <mergeCell ref="AB19:AC20"/>
    <mergeCell ref="AO27:AP28"/>
    <mergeCell ref="AK22:AL22"/>
    <mergeCell ref="AK23:AL23"/>
    <mergeCell ref="AQ17:AR17"/>
    <mergeCell ref="AQ21:AR21"/>
    <mergeCell ref="AQ22:AR22"/>
    <mergeCell ref="AM17:AP17"/>
    <mergeCell ref="AM19:AP19"/>
    <mergeCell ref="AM18:AP18"/>
    <mergeCell ref="AM16:AP16"/>
    <mergeCell ref="AM15:AP15"/>
    <mergeCell ref="AM14:AP14"/>
    <mergeCell ref="AK25:AN26"/>
    <mergeCell ref="AO25:AR26"/>
    <mergeCell ref="AM24:AP24"/>
    <mergeCell ref="AM23:AP23"/>
    <mergeCell ref="AM22:AP22"/>
    <mergeCell ref="AM21:AP21"/>
    <mergeCell ref="AM20:AP20"/>
    <mergeCell ref="A24:B26"/>
    <mergeCell ref="E18:I19"/>
    <mergeCell ref="E24:I26"/>
    <mergeCell ref="E20:I21"/>
    <mergeCell ref="E22:I23"/>
    <mergeCell ref="X17:Y18"/>
    <mergeCell ref="M15:N16"/>
    <mergeCell ref="AB13:AC14"/>
    <mergeCell ref="K13:K14"/>
    <mergeCell ref="M13:M14"/>
    <mergeCell ref="O13:P14"/>
    <mergeCell ref="W13:X14"/>
    <mergeCell ref="AB17:AC18"/>
    <mergeCell ref="K17:K18"/>
    <mergeCell ref="C7:F7"/>
    <mergeCell ref="U19:U20"/>
    <mergeCell ref="I7:K7"/>
    <mergeCell ref="S13:T14"/>
    <mergeCell ref="R15:T16"/>
    <mergeCell ref="L19:L20"/>
    <mergeCell ref="C18:D19"/>
    <mergeCell ref="N17:N18"/>
    <mergeCell ref="Q17:Q18"/>
    <mergeCell ref="U17:U18"/>
    <mergeCell ref="AK21:AL21"/>
    <mergeCell ref="X19:Y20"/>
    <mergeCell ref="R19:T19"/>
    <mergeCell ref="R20:T20"/>
    <mergeCell ref="R21:T21"/>
    <mergeCell ref="F32:J33"/>
    <mergeCell ref="AL27:AN28"/>
    <mergeCell ref="AQ27:AR28"/>
    <mergeCell ref="AD6:AJ6"/>
    <mergeCell ref="AO6:AR6"/>
    <mergeCell ref="AQ23:AR23"/>
    <mergeCell ref="AQ24:AR24"/>
    <mergeCell ref="AM13:AP13"/>
    <mergeCell ref="AK15:AL15"/>
    <mergeCell ref="AK17:AL17"/>
    <mergeCell ref="C27:D29"/>
    <mergeCell ref="A32:E32"/>
    <mergeCell ref="B34:D36"/>
    <mergeCell ref="C37:C38"/>
    <mergeCell ref="A30:B30"/>
    <mergeCell ref="C30:D30"/>
    <mergeCell ref="A27:B29"/>
    <mergeCell ref="X23:Y24"/>
    <mergeCell ref="C20:D21"/>
    <mergeCell ref="C22:D23"/>
    <mergeCell ref="C24:D26"/>
    <mergeCell ref="U53:AR53"/>
    <mergeCell ref="C64:S65"/>
    <mergeCell ref="X42:Z42"/>
    <mergeCell ref="M42:U42"/>
    <mergeCell ref="V42:W42"/>
    <mergeCell ref="J42:L42"/>
    <mergeCell ref="AD54:AF54"/>
    <mergeCell ref="V54:AC54"/>
    <mergeCell ref="V55:AC55"/>
    <mergeCell ref="V56:AC56"/>
    <mergeCell ref="Z23:AA23"/>
    <mergeCell ref="Z24:AA24"/>
    <mergeCell ref="A14:B15"/>
    <mergeCell ref="A16:B17"/>
    <mergeCell ref="A18:B19"/>
    <mergeCell ref="A20:B21"/>
    <mergeCell ref="A22:B23"/>
    <mergeCell ref="R22:T22"/>
    <mergeCell ref="Q23:Q24"/>
    <mergeCell ref="U23:U24"/>
    <mergeCell ref="AH63:AO64"/>
    <mergeCell ref="V57:AC57"/>
    <mergeCell ref="V58:AC58"/>
    <mergeCell ref="V59:AC59"/>
    <mergeCell ref="V60:AC60"/>
    <mergeCell ref="V61:AC61"/>
    <mergeCell ref="V62:AC62"/>
    <mergeCell ref="AH61:AO61"/>
    <mergeCell ref="AH62:AO62"/>
    <mergeCell ref="AD60:AF60"/>
    <mergeCell ref="AD59:AF59"/>
    <mergeCell ref="AD61:AF61"/>
    <mergeCell ref="AD62:AF62"/>
    <mergeCell ref="AD55:AF55"/>
    <mergeCell ref="AD56:AF56"/>
    <mergeCell ref="AD57:AF57"/>
    <mergeCell ref="AD58:AF58"/>
    <mergeCell ref="AP57:AQ57"/>
    <mergeCell ref="AD63:AF64"/>
    <mergeCell ref="V63:AC64"/>
    <mergeCell ref="AH54:AO54"/>
    <mergeCell ref="AH55:AO55"/>
    <mergeCell ref="AH56:AO56"/>
    <mergeCell ref="AH57:AO57"/>
    <mergeCell ref="AH58:AO58"/>
    <mergeCell ref="AH59:AO59"/>
    <mergeCell ref="AH60:AO60"/>
    <mergeCell ref="AQ34:AR34"/>
    <mergeCell ref="AP62:AQ62"/>
    <mergeCell ref="AP63:AQ64"/>
    <mergeCell ref="AP58:AQ58"/>
    <mergeCell ref="AP59:AQ59"/>
    <mergeCell ref="AP60:AQ60"/>
    <mergeCell ref="AP61:AQ61"/>
    <mergeCell ref="AP54:AQ54"/>
    <mergeCell ref="AP55:AQ55"/>
    <mergeCell ref="AP56:AQ56"/>
  </mergeCells>
  <printOptions horizontalCentered="1"/>
  <pageMargins left="0" right="0" top="0" bottom="0" header="0.5" footer="0.5"/>
  <pageSetup fitToHeight="1" fitToWidth="1" horizontalDpi="300" verticalDpi="300" orientation="portrait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R113"/>
  <sheetViews>
    <sheetView showGridLines="0" showRowColHeaders="0" showZeros="0" workbookViewId="0" topLeftCell="A1">
      <selection activeCell="BC49" sqref="BC49"/>
    </sheetView>
  </sheetViews>
  <sheetFormatPr defaultColWidth="9.140625" defaultRowHeight="12.75"/>
  <cols>
    <col min="1" max="9" width="2.7109375" style="0" customWidth="1"/>
    <col min="10" max="11" width="1.7109375" style="0" customWidth="1"/>
    <col min="12" max="15" width="2.7109375" style="0" customWidth="1"/>
    <col min="16" max="17" width="1.7109375" style="0" customWidth="1"/>
    <col min="18" max="19" width="2.7109375" style="0" customWidth="1"/>
    <col min="20" max="20" width="1.7109375" style="0" customWidth="1"/>
    <col min="21" max="21" width="1.7109375" style="51" customWidth="1"/>
    <col min="22" max="30" width="2.7109375" style="0" customWidth="1"/>
    <col min="31" max="31" width="1.7109375" style="0" customWidth="1"/>
    <col min="32" max="32" width="1.7109375" style="51" customWidth="1"/>
    <col min="33" max="34" width="2.7109375" style="0" customWidth="1"/>
    <col min="35" max="35" width="1.7109375" style="0" customWidth="1"/>
    <col min="36" max="39" width="2.28125" style="0" customWidth="1"/>
    <col min="40" max="40" width="2.7109375" style="0" customWidth="1"/>
    <col min="41" max="41" width="2.7109375" style="53" customWidth="1"/>
    <col min="42" max="42" width="2.7109375" style="0" customWidth="1"/>
    <col min="43" max="44" width="2.7109375" style="53" customWidth="1"/>
    <col min="45" max="54" width="2.7109375" style="0" customWidth="1"/>
  </cols>
  <sheetData>
    <row r="1" spans="1:39" ht="6" customHeight="1">
      <c r="A1" s="215" t="s">
        <v>748</v>
      </c>
      <c r="B1" s="215"/>
      <c r="C1" s="215"/>
      <c r="D1" s="69"/>
      <c r="E1" s="4"/>
      <c r="AJ1" s="296" t="s">
        <v>751</v>
      </c>
      <c r="AK1" s="296"/>
      <c r="AL1" s="296"/>
      <c r="AM1" s="296"/>
    </row>
    <row r="2" spans="1:39" ht="6" customHeight="1">
      <c r="A2" s="292"/>
      <c r="B2" s="292"/>
      <c r="C2" s="292"/>
      <c r="D2" s="71"/>
      <c r="E2" s="4"/>
      <c r="AJ2" s="296"/>
      <c r="AK2" s="296"/>
      <c r="AL2" s="296"/>
      <c r="AM2" s="296"/>
    </row>
    <row r="3" spans="1:39" ht="6" customHeight="1">
      <c r="A3" s="293" t="s">
        <v>749</v>
      </c>
      <c r="B3" s="199"/>
      <c r="C3" s="17"/>
      <c r="D3" s="17"/>
      <c r="E3" s="17"/>
      <c r="F3" s="199" t="s">
        <v>750</v>
      </c>
      <c r="G3" s="199"/>
      <c r="H3" s="199"/>
      <c r="I3" s="199" t="s">
        <v>240</v>
      </c>
      <c r="J3" s="199"/>
      <c r="K3" s="224"/>
      <c r="L3" s="293" t="s">
        <v>749</v>
      </c>
      <c r="M3" s="199"/>
      <c r="N3" s="17"/>
      <c r="O3" s="17"/>
      <c r="P3" s="17"/>
      <c r="Q3" s="54"/>
      <c r="R3" s="199" t="s">
        <v>750</v>
      </c>
      <c r="S3" s="199"/>
      <c r="T3" s="199"/>
      <c r="U3" s="199"/>
      <c r="V3" s="199" t="s">
        <v>240</v>
      </c>
      <c r="W3" s="224"/>
      <c r="X3" s="293" t="s">
        <v>749</v>
      </c>
      <c r="Y3" s="199"/>
      <c r="Z3" s="54"/>
      <c r="AA3" s="17"/>
      <c r="AB3" s="17"/>
      <c r="AC3" s="199" t="s">
        <v>750</v>
      </c>
      <c r="AD3" s="199"/>
      <c r="AE3" s="199"/>
      <c r="AF3" s="199"/>
      <c r="AG3" s="199" t="s">
        <v>240</v>
      </c>
      <c r="AH3" s="224"/>
      <c r="AJ3" s="297" t="s">
        <v>752</v>
      </c>
      <c r="AK3" s="297"/>
      <c r="AL3" s="297"/>
      <c r="AM3" s="297"/>
    </row>
    <row r="4" spans="1:39" ht="6" customHeight="1">
      <c r="A4" s="214"/>
      <c r="B4" s="201"/>
      <c r="C4" s="25"/>
      <c r="D4" s="25"/>
      <c r="E4" s="25"/>
      <c r="F4" s="201"/>
      <c r="G4" s="201"/>
      <c r="H4" s="201"/>
      <c r="I4" s="201"/>
      <c r="J4" s="201"/>
      <c r="K4" s="202"/>
      <c r="L4" s="214"/>
      <c r="M4" s="201"/>
      <c r="N4" s="25"/>
      <c r="O4" s="25"/>
      <c r="P4" s="25"/>
      <c r="Q4" s="66"/>
      <c r="R4" s="201"/>
      <c r="S4" s="201"/>
      <c r="T4" s="201"/>
      <c r="U4" s="201"/>
      <c r="V4" s="201"/>
      <c r="W4" s="202"/>
      <c r="X4" s="214"/>
      <c r="Y4" s="201"/>
      <c r="Z4" s="66"/>
      <c r="AA4" s="25"/>
      <c r="AB4" s="25"/>
      <c r="AC4" s="201"/>
      <c r="AD4" s="201"/>
      <c r="AE4" s="201"/>
      <c r="AF4" s="201"/>
      <c r="AG4" s="201"/>
      <c r="AH4" s="202"/>
      <c r="AJ4" s="297"/>
      <c r="AK4" s="297"/>
      <c r="AL4" s="297"/>
      <c r="AM4" s="297"/>
    </row>
    <row r="5" spans="1:34" ht="6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7"/>
      <c r="Q5" s="17"/>
      <c r="R5" s="17"/>
      <c r="S5" s="17"/>
      <c r="T5" s="17"/>
      <c r="U5" s="80"/>
      <c r="V5" s="17"/>
      <c r="W5" s="17"/>
      <c r="X5" s="16"/>
      <c r="Y5" s="17"/>
      <c r="Z5" s="17"/>
      <c r="AA5" s="17"/>
      <c r="AB5" s="17"/>
      <c r="AC5" s="17"/>
      <c r="AD5" s="17"/>
      <c r="AE5" s="17"/>
      <c r="AF5" s="80"/>
      <c r="AG5" s="17"/>
      <c r="AH5" s="18"/>
    </row>
    <row r="6" spans="1:34" ht="6" customHeight="1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4"/>
      <c r="M6" s="25"/>
      <c r="N6" s="25"/>
      <c r="O6" s="25"/>
      <c r="P6" s="25"/>
      <c r="Q6" s="25"/>
      <c r="R6" s="25"/>
      <c r="S6" s="25"/>
      <c r="T6" s="25"/>
      <c r="U6" s="50"/>
      <c r="V6" s="25"/>
      <c r="W6" s="25"/>
      <c r="X6" s="24"/>
      <c r="Y6" s="25"/>
      <c r="Z6" s="25"/>
      <c r="AA6" s="25"/>
      <c r="AB6" s="25"/>
      <c r="AC6" s="25"/>
      <c r="AD6" s="25"/>
      <c r="AE6" s="25"/>
      <c r="AF6" s="50"/>
      <c r="AG6" s="25"/>
      <c r="AH6" s="26"/>
    </row>
    <row r="7" spans="1:34" ht="6" customHeight="1">
      <c r="A7" s="19"/>
      <c r="B7" s="6"/>
      <c r="C7" s="6"/>
      <c r="D7" s="6"/>
      <c r="E7" s="6"/>
      <c r="F7" s="6"/>
      <c r="G7" s="6"/>
      <c r="H7" s="6"/>
      <c r="I7" s="6"/>
      <c r="J7" s="6"/>
      <c r="K7" s="6"/>
      <c r="L7" s="19"/>
      <c r="M7" s="6"/>
      <c r="N7" s="6"/>
      <c r="O7" s="6"/>
      <c r="P7" s="6"/>
      <c r="Q7" s="6"/>
      <c r="R7" s="6"/>
      <c r="S7" s="6"/>
      <c r="T7" s="6"/>
      <c r="U7" s="79"/>
      <c r="V7" s="6"/>
      <c r="W7" s="6"/>
      <c r="X7" s="19"/>
      <c r="Y7" s="6"/>
      <c r="Z7" s="6"/>
      <c r="AA7" s="6"/>
      <c r="AB7" s="6"/>
      <c r="AC7" s="6"/>
      <c r="AD7" s="6"/>
      <c r="AE7" s="6"/>
      <c r="AF7" s="79"/>
      <c r="AG7" s="6"/>
      <c r="AH7" s="20"/>
    </row>
    <row r="8" spans="1:34" ht="6" customHeight="1">
      <c r="A8" s="19"/>
      <c r="B8" s="6"/>
      <c r="C8" s="6"/>
      <c r="D8" s="6"/>
      <c r="E8" s="6"/>
      <c r="F8" s="6"/>
      <c r="G8" s="6"/>
      <c r="H8" s="6"/>
      <c r="I8" s="6"/>
      <c r="J8" s="6"/>
      <c r="K8" s="6"/>
      <c r="L8" s="19"/>
      <c r="M8" s="6"/>
      <c r="N8" s="6"/>
      <c r="O8" s="6"/>
      <c r="P8" s="6"/>
      <c r="Q8" s="6"/>
      <c r="R8" s="6"/>
      <c r="S8" s="6"/>
      <c r="T8" s="6"/>
      <c r="U8" s="79"/>
      <c r="V8" s="6"/>
      <c r="W8" s="6"/>
      <c r="X8" s="19"/>
      <c r="Y8" s="6"/>
      <c r="Z8" s="6"/>
      <c r="AA8" s="6"/>
      <c r="AB8" s="6"/>
      <c r="AC8" s="6"/>
      <c r="AD8" s="6"/>
      <c r="AE8" s="6"/>
      <c r="AF8" s="79"/>
      <c r="AG8" s="6"/>
      <c r="AH8" s="20"/>
    </row>
    <row r="9" spans="1:34" ht="6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6"/>
      <c r="M9" s="17"/>
      <c r="N9" s="17"/>
      <c r="O9" s="17"/>
      <c r="P9" s="17"/>
      <c r="Q9" s="17"/>
      <c r="R9" s="17"/>
      <c r="S9" s="17"/>
      <c r="T9" s="17"/>
      <c r="U9" s="80"/>
      <c r="V9" s="17"/>
      <c r="W9" s="17"/>
      <c r="X9" s="16"/>
      <c r="Y9" s="17"/>
      <c r="Z9" s="17"/>
      <c r="AA9" s="17"/>
      <c r="AB9" s="17"/>
      <c r="AC9" s="17"/>
      <c r="AD9" s="17"/>
      <c r="AE9" s="17"/>
      <c r="AF9" s="80"/>
      <c r="AG9" s="17"/>
      <c r="AH9" s="18"/>
    </row>
    <row r="10" spans="1:34" ht="6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5"/>
      <c r="N10" s="25"/>
      <c r="O10" s="25"/>
      <c r="P10" s="25"/>
      <c r="Q10" s="25"/>
      <c r="R10" s="25"/>
      <c r="S10" s="25"/>
      <c r="T10" s="25"/>
      <c r="U10" s="50"/>
      <c r="V10" s="25"/>
      <c r="W10" s="25"/>
      <c r="X10" s="24"/>
      <c r="Y10" s="25"/>
      <c r="Z10" s="25"/>
      <c r="AA10" s="25"/>
      <c r="AB10" s="25"/>
      <c r="AC10" s="25"/>
      <c r="AD10" s="25"/>
      <c r="AE10" s="25"/>
      <c r="AF10" s="50"/>
      <c r="AG10" s="25"/>
      <c r="AH10" s="26"/>
    </row>
    <row r="11" spans="1:38" ht="6" customHeight="1">
      <c r="A11" s="19"/>
      <c r="B11" s="6"/>
      <c r="C11" s="6"/>
      <c r="D11" s="6"/>
      <c r="E11" s="6"/>
      <c r="F11" s="6"/>
      <c r="G11" s="6"/>
      <c r="H11" s="6"/>
      <c r="I11" s="6"/>
      <c r="J11" s="6"/>
      <c r="K11" s="6"/>
      <c r="L11" s="19"/>
      <c r="M11" s="6"/>
      <c r="N11" s="6"/>
      <c r="O11" s="6"/>
      <c r="P11" s="6"/>
      <c r="Q11" s="6"/>
      <c r="R11" s="6"/>
      <c r="S11" s="6"/>
      <c r="T11" s="6"/>
      <c r="U11" s="79"/>
      <c r="V11" s="6"/>
      <c r="W11" s="6"/>
      <c r="X11" s="19"/>
      <c r="Y11" s="6"/>
      <c r="Z11" s="6"/>
      <c r="AA11" s="6"/>
      <c r="AB11" s="6"/>
      <c r="AC11" s="6"/>
      <c r="AD11" s="6"/>
      <c r="AE11" s="6"/>
      <c r="AF11" s="79"/>
      <c r="AG11" s="6"/>
      <c r="AH11" s="20"/>
      <c r="AJ11" s="295" t="s">
        <v>753</v>
      </c>
      <c r="AK11" s="295"/>
      <c r="AL11" s="295"/>
    </row>
    <row r="12" spans="1:42" ht="6" customHeight="1">
      <c r="A12" s="19"/>
      <c r="B12" s="6"/>
      <c r="C12" s="6"/>
      <c r="D12" s="6"/>
      <c r="E12" s="6"/>
      <c r="F12" s="6"/>
      <c r="G12" s="6"/>
      <c r="H12" s="6"/>
      <c r="I12" s="6"/>
      <c r="J12" s="6"/>
      <c r="K12" s="6"/>
      <c r="L12" s="19"/>
      <c r="M12" s="6"/>
      <c r="N12" s="6"/>
      <c r="O12" s="6"/>
      <c r="P12" s="6"/>
      <c r="Q12" s="6"/>
      <c r="R12" s="6"/>
      <c r="S12" s="6"/>
      <c r="T12" s="6"/>
      <c r="U12" s="79"/>
      <c r="V12" s="6"/>
      <c r="W12" s="6"/>
      <c r="X12" s="19"/>
      <c r="Y12" s="6"/>
      <c r="Z12" s="6"/>
      <c r="AA12" s="6"/>
      <c r="AB12" s="6"/>
      <c r="AC12" s="6"/>
      <c r="AD12" s="6"/>
      <c r="AE12" s="6"/>
      <c r="AF12" s="79"/>
      <c r="AG12" s="6"/>
      <c r="AH12" s="20"/>
      <c r="AJ12" s="295"/>
      <c r="AK12" s="295"/>
      <c r="AL12" s="295"/>
      <c r="AM12" s="4"/>
      <c r="AN12" s="4"/>
      <c r="AO12" s="4"/>
      <c r="AP12" s="4"/>
    </row>
    <row r="13" spans="1:42" ht="6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6"/>
      <c r="M13" s="17"/>
      <c r="N13" s="17"/>
      <c r="O13" s="17"/>
      <c r="P13" s="17"/>
      <c r="Q13" s="17"/>
      <c r="R13" s="17"/>
      <c r="S13" s="17"/>
      <c r="T13" s="17"/>
      <c r="U13" s="80"/>
      <c r="V13" s="17"/>
      <c r="W13" s="17"/>
      <c r="X13" s="16"/>
      <c r="Y13" s="17"/>
      <c r="Z13" s="17"/>
      <c r="AA13" s="17"/>
      <c r="AB13" s="17"/>
      <c r="AC13" s="17"/>
      <c r="AD13" s="17"/>
      <c r="AE13" s="17"/>
      <c r="AF13" s="80"/>
      <c r="AG13" s="17"/>
      <c r="AH13" s="18"/>
      <c r="AJ13" s="4"/>
      <c r="AK13" s="4"/>
      <c r="AL13" s="4"/>
      <c r="AM13" s="4"/>
      <c r="AN13" s="4"/>
      <c r="AO13" s="4"/>
      <c r="AP13" s="4"/>
    </row>
    <row r="14" spans="1:34" ht="6" customHeight="1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4"/>
      <c r="M14" s="25"/>
      <c r="N14" s="25"/>
      <c r="O14" s="25"/>
      <c r="P14" s="25"/>
      <c r="Q14" s="25"/>
      <c r="R14" s="25"/>
      <c r="S14" s="25"/>
      <c r="T14" s="25"/>
      <c r="U14" s="50"/>
      <c r="V14" s="25"/>
      <c r="W14" s="25"/>
      <c r="X14" s="24"/>
      <c r="Y14" s="25"/>
      <c r="Z14" s="25"/>
      <c r="AA14" s="25"/>
      <c r="AB14" s="25"/>
      <c r="AC14" s="25"/>
      <c r="AD14" s="25"/>
      <c r="AE14" s="25"/>
      <c r="AF14" s="50"/>
      <c r="AG14" s="25"/>
      <c r="AH14" s="26"/>
    </row>
    <row r="15" spans="1:34" ht="6" customHeight="1">
      <c r="A15" s="19"/>
      <c r="B15" s="6"/>
      <c r="C15" s="6"/>
      <c r="D15" s="6"/>
      <c r="E15" s="6"/>
      <c r="F15" s="6"/>
      <c r="G15" s="6"/>
      <c r="H15" s="6"/>
      <c r="I15" s="6"/>
      <c r="J15" s="6"/>
      <c r="K15" s="6"/>
      <c r="L15" s="19"/>
      <c r="M15" s="6"/>
      <c r="N15" s="6"/>
      <c r="O15" s="6"/>
      <c r="P15" s="6"/>
      <c r="Q15" s="6"/>
      <c r="R15" s="6"/>
      <c r="S15" s="6"/>
      <c r="T15" s="6"/>
      <c r="U15" s="79"/>
      <c r="V15" s="6"/>
      <c r="W15" s="6"/>
      <c r="X15" s="19"/>
      <c r="Y15" s="6"/>
      <c r="Z15" s="6"/>
      <c r="AA15" s="6"/>
      <c r="AB15" s="6"/>
      <c r="AC15" s="6"/>
      <c r="AD15" s="6"/>
      <c r="AE15" s="6"/>
      <c r="AF15" s="79"/>
      <c r="AG15" s="6"/>
      <c r="AH15" s="20"/>
    </row>
    <row r="16" spans="1:34" ht="6" customHeight="1">
      <c r="A16" s="19"/>
      <c r="B16" s="6"/>
      <c r="C16" s="6"/>
      <c r="D16" s="6"/>
      <c r="E16" s="6"/>
      <c r="F16" s="6"/>
      <c r="G16" s="6"/>
      <c r="H16" s="6"/>
      <c r="I16" s="6"/>
      <c r="J16" s="6"/>
      <c r="K16" s="6"/>
      <c r="L16" s="19"/>
      <c r="M16" s="6"/>
      <c r="N16" s="6"/>
      <c r="O16" s="6"/>
      <c r="P16" s="6"/>
      <c r="Q16" s="6"/>
      <c r="R16" s="6"/>
      <c r="S16" s="6"/>
      <c r="T16" s="6"/>
      <c r="U16" s="79"/>
      <c r="V16" s="6"/>
      <c r="W16" s="6"/>
      <c r="X16" s="19"/>
      <c r="Y16" s="6"/>
      <c r="Z16" s="6"/>
      <c r="AA16" s="6"/>
      <c r="AB16" s="6"/>
      <c r="AC16" s="6"/>
      <c r="AD16" s="6"/>
      <c r="AE16" s="6"/>
      <c r="AF16" s="79"/>
      <c r="AG16" s="6"/>
      <c r="AH16" s="20"/>
    </row>
    <row r="17" spans="1:34" ht="6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6"/>
      <c r="M17" s="17"/>
      <c r="N17" s="17"/>
      <c r="O17" s="17"/>
      <c r="P17" s="17"/>
      <c r="Q17" s="17"/>
      <c r="R17" s="17"/>
      <c r="S17" s="17"/>
      <c r="T17" s="17"/>
      <c r="U17" s="80"/>
      <c r="V17" s="17"/>
      <c r="W17" s="17"/>
      <c r="X17" s="16"/>
      <c r="Y17" s="17"/>
      <c r="Z17" s="17"/>
      <c r="AA17" s="17"/>
      <c r="AB17" s="17"/>
      <c r="AC17" s="17"/>
      <c r="AD17" s="17"/>
      <c r="AE17" s="17"/>
      <c r="AF17" s="80"/>
      <c r="AG17" s="17"/>
      <c r="AH17" s="18"/>
    </row>
    <row r="18" spans="1:34" ht="6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4"/>
      <c r="M18" s="25"/>
      <c r="N18" s="25"/>
      <c r="O18" s="25"/>
      <c r="P18" s="25"/>
      <c r="Q18" s="25"/>
      <c r="R18" s="25"/>
      <c r="S18" s="25"/>
      <c r="T18" s="25"/>
      <c r="U18" s="50"/>
      <c r="V18" s="25"/>
      <c r="W18" s="25"/>
      <c r="X18" s="24"/>
      <c r="Y18" s="25"/>
      <c r="Z18" s="25"/>
      <c r="AA18" s="25"/>
      <c r="AB18" s="25"/>
      <c r="AC18" s="25"/>
      <c r="AD18" s="25"/>
      <c r="AE18" s="25"/>
      <c r="AF18" s="50"/>
      <c r="AG18" s="25"/>
      <c r="AH18" s="26"/>
    </row>
    <row r="19" spans="1:37" ht="6" customHeight="1">
      <c r="A19" s="19"/>
      <c r="B19" s="6"/>
      <c r="C19" s="6"/>
      <c r="D19" s="6"/>
      <c r="E19" s="6"/>
      <c r="F19" s="6"/>
      <c r="G19" s="6"/>
      <c r="H19" s="6"/>
      <c r="I19" s="6"/>
      <c r="J19" s="6"/>
      <c r="K19" s="6"/>
      <c r="L19" s="19"/>
      <c r="M19" s="6"/>
      <c r="N19" s="6"/>
      <c r="O19" s="6"/>
      <c r="P19" s="6"/>
      <c r="Q19" s="6"/>
      <c r="R19" s="6"/>
      <c r="S19" s="6"/>
      <c r="T19" s="6"/>
      <c r="U19" s="79"/>
      <c r="V19" s="6"/>
      <c r="W19" s="6"/>
      <c r="X19" s="19"/>
      <c r="Y19" s="6"/>
      <c r="Z19" s="6"/>
      <c r="AA19" s="6"/>
      <c r="AB19" s="6"/>
      <c r="AC19" s="6"/>
      <c r="AD19" s="6"/>
      <c r="AE19" s="6"/>
      <c r="AF19" s="79"/>
      <c r="AG19" s="6"/>
      <c r="AH19" s="20"/>
      <c r="AJ19" s="295" t="s">
        <v>754</v>
      </c>
      <c r="AK19" s="295"/>
    </row>
    <row r="20" spans="1:42" ht="6" customHeight="1">
      <c r="A20" s="19"/>
      <c r="B20" s="6"/>
      <c r="C20" s="6"/>
      <c r="D20" s="6"/>
      <c r="E20" s="6"/>
      <c r="F20" s="6"/>
      <c r="G20" s="6"/>
      <c r="H20" s="6"/>
      <c r="I20" s="6"/>
      <c r="J20" s="6"/>
      <c r="K20" s="6"/>
      <c r="L20" s="19"/>
      <c r="M20" s="6"/>
      <c r="N20" s="6"/>
      <c r="O20" s="6"/>
      <c r="P20" s="6"/>
      <c r="Q20" s="6"/>
      <c r="R20" s="6"/>
      <c r="S20" s="6"/>
      <c r="T20" s="6"/>
      <c r="U20" s="79"/>
      <c r="V20" s="6"/>
      <c r="W20" s="6"/>
      <c r="X20" s="19"/>
      <c r="Y20" s="6"/>
      <c r="Z20" s="6"/>
      <c r="AA20" s="6"/>
      <c r="AB20" s="6"/>
      <c r="AC20" s="6"/>
      <c r="AD20" s="6"/>
      <c r="AE20" s="6"/>
      <c r="AF20" s="79"/>
      <c r="AG20" s="6"/>
      <c r="AH20" s="20"/>
      <c r="AJ20" s="295"/>
      <c r="AK20" s="295"/>
      <c r="AL20" s="89"/>
      <c r="AM20" s="89"/>
      <c r="AN20" s="89"/>
      <c r="AO20" s="89"/>
      <c r="AP20" s="89"/>
    </row>
    <row r="21" spans="1:42" ht="6" customHeight="1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6"/>
      <c r="M21" s="17"/>
      <c r="N21" s="17"/>
      <c r="O21" s="17"/>
      <c r="P21" s="17"/>
      <c r="Q21" s="17"/>
      <c r="R21" s="17"/>
      <c r="S21" s="17"/>
      <c r="T21" s="17"/>
      <c r="U21" s="80"/>
      <c r="V21" s="17"/>
      <c r="W21" s="17"/>
      <c r="X21" s="16"/>
      <c r="Y21" s="17"/>
      <c r="Z21" s="17"/>
      <c r="AA21" s="17"/>
      <c r="AB21" s="17"/>
      <c r="AC21" s="17"/>
      <c r="AD21" s="17"/>
      <c r="AE21" s="17"/>
      <c r="AF21" s="80"/>
      <c r="AG21" s="17"/>
      <c r="AH21" s="18"/>
      <c r="AJ21" s="89"/>
      <c r="AK21" s="89"/>
      <c r="AL21" s="89"/>
      <c r="AM21" s="89"/>
      <c r="AN21" s="89"/>
      <c r="AO21" s="89"/>
      <c r="AP21" s="89"/>
    </row>
    <row r="22" spans="1:34" ht="6" customHeigh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4"/>
      <c r="M22" s="25"/>
      <c r="N22" s="25"/>
      <c r="O22" s="25"/>
      <c r="P22" s="25"/>
      <c r="Q22" s="25"/>
      <c r="R22" s="25"/>
      <c r="S22" s="25"/>
      <c r="T22" s="25"/>
      <c r="U22" s="50"/>
      <c r="V22" s="25"/>
      <c r="W22" s="25"/>
      <c r="X22" s="24"/>
      <c r="Y22" s="25"/>
      <c r="Z22" s="25"/>
      <c r="AA22" s="25"/>
      <c r="AB22" s="25"/>
      <c r="AC22" s="25"/>
      <c r="AD22" s="25"/>
      <c r="AE22" s="25"/>
      <c r="AF22" s="50"/>
      <c r="AG22" s="25"/>
      <c r="AH22" s="26"/>
    </row>
    <row r="23" spans="1:34" ht="6" customHeight="1">
      <c r="A23" s="19"/>
      <c r="B23" s="6"/>
      <c r="C23" s="6"/>
      <c r="D23" s="6"/>
      <c r="E23" s="6"/>
      <c r="F23" s="6"/>
      <c r="G23" s="6"/>
      <c r="H23" s="6"/>
      <c r="I23" s="6"/>
      <c r="J23" s="6"/>
      <c r="K23" s="6"/>
      <c r="L23" s="19"/>
      <c r="M23" s="6"/>
      <c r="N23" s="6"/>
      <c r="O23" s="6"/>
      <c r="P23" s="6"/>
      <c r="Q23" s="6"/>
      <c r="R23" s="6"/>
      <c r="S23" s="6"/>
      <c r="T23" s="6"/>
      <c r="U23" s="79"/>
      <c r="V23" s="6"/>
      <c r="W23" s="6"/>
      <c r="X23" s="19"/>
      <c r="Y23" s="6"/>
      <c r="Z23" s="6"/>
      <c r="AA23" s="6"/>
      <c r="AB23" s="6"/>
      <c r="AC23" s="6"/>
      <c r="AD23" s="6"/>
      <c r="AE23" s="6"/>
      <c r="AF23" s="79"/>
      <c r="AG23" s="6"/>
      <c r="AH23" s="20"/>
    </row>
    <row r="24" spans="1:34" ht="6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4"/>
      <c r="M24" s="25"/>
      <c r="N24" s="25"/>
      <c r="O24" s="25"/>
      <c r="P24" s="25"/>
      <c r="Q24" s="25"/>
      <c r="R24" s="25"/>
      <c r="S24" s="25"/>
      <c r="T24" s="25"/>
      <c r="U24" s="50"/>
      <c r="V24" s="25"/>
      <c r="W24" s="25"/>
      <c r="X24" s="24"/>
      <c r="Y24" s="25"/>
      <c r="Z24" s="25"/>
      <c r="AA24" s="25"/>
      <c r="AB24" s="25"/>
      <c r="AC24" s="25"/>
      <c r="AD24" s="25"/>
      <c r="AE24" s="25"/>
      <c r="AF24" s="50"/>
      <c r="AG24" s="25"/>
      <c r="AH24" s="26"/>
    </row>
    <row r="25" spans="1:31" ht="6" customHeight="1">
      <c r="A25" s="306" t="s">
        <v>755</v>
      </c>
      <c r="B25" s="307"/>
      <c r="C25" s="307"/>
      <c r="D25" s="307"/>
      <c r="E25" s="307"/>
      <c r="F25" s="307"/>
      <c r="G25" s="307"/>
      <c r="H25" s="307"/>
      <c r="V25" s="299" t="s">
        <v>756</v>
      </c>
      <c r="W25" s="299"/>
      <c r="X25" s="299"/>
      <c r="Y25" s="299"/>
      <c r="Z25" s="299"/>
      <c r="AA25" s="299"/>
      <c r="AB25" s="299"/>
      <c r="AC25" s="299"/>
      <c r="AD25" s="299"/>
      <c r="AE25" s="99"/>
    </row>
    <row r="26" spans="1:31" ht="6" customHeight="1">
      <c r="A26" s="308"/>
      <c r="B26" s="308"/>
      <c r="C26" s="308"/>
      <c r="D26" s="308"/>
      <c r="E26" s="308"/>
      <c r="F26" s="308"/>
      <c r="G26" s="308"/>
      <c r="H26" s="308"/>
      <c r="V26" s="223"/>
      <c r="W26" s="223"/>
      <c r="X26" s="223"/>
      <c r="Y26" s="223"/>
      <c r="Z26" s="223"/>
      <c r="AA26" s="223"/>
      <c r="AB26" s="223"/>
      <c r="AC26" s="223"/>
      <c r="AD26" s="223"/>
      <c r="AE26" s="70"/>
    </row>
    <row r="27" spans="1:31" ht="6" customHeight="1">
      <c r="A27" s="308"/>
      <c r="B27" s="308"/>
      <c r="C27" s="308"/>
      <c r="D27" s="308"/>
      <c r="E27" s="308"/>
      <c r="F27" s="308"/>
      <c r="G27" s="308"/>
      <c r="H27" s="308"/>
      <c r="V27" s="223"/>
      <c r="W27" s="223"/>
      <c r="X27" s="223"/>
      <c r="Y27" s="223"/>
      <c r="Z27" s="223"/>
      <c r="AA27" s="223"/>
      <c r="AB27" s="223"/>
      <c r="AC27" s="223"/>
      <c r="AD27" s="223"/>
      <c r="AE27" s="70"/>
    </row>
    <row r="28" spans="1:42" ht="6" customHeight="1">
      <c r="A28" s="16"/>
      <c r="B28" s="17"/>
      <c r="C28" s="17"/>
      <c r="D28" s="17"/>
      <c r="E28" s="17"/>
      <c r="F28" s="17"/>
      <c r="G28" s="17"/>
      <c r="H28" s="17"/>
      <c r="I28" s="17"/>
      <c r="J28" s="18"/>
      <c r="L28" s="300" t="s">
        <v>757</v>
      </c>
      <c r="M28" s="218"/>
      <c r="N28" s="93"/>
      <c r="O28" s="93"/>
      <c r="P28" s="93"/>
      <c r="Q28" s="17"/>
      <c r="R28" s="17"/>
      <c r="S28" s="18"/>
      <c r="T28" s="300" t="s">
        <v>759</v>
      </c>
      <c r="U28" s="218"/>
      <c r="V28" s="218"/>
      <c r="W28" s="218"/>
      <c r="X28" s="218"/>
      <c r="Y28" s="218"/>
      <c r="Z28" s="17"/>
      <c r="AA28" s="17"/>
      <c r="AB28" s="17"/>
      <c r="AC28" s="17"/>
      <c r="AD28" s="17"/>
      <c r="AE28" s="17"/>
      <c r="AF28" s="80"/>
      <c r="AG28" s="17"/>
      <c r="AH28" s="17"/>
      <c r="AI28" s="17"/>
      <c r="AJ28" s="17"/>
      <c r="AK28" s="17"/>
      <c r="AL28" s="17"/>
      <c r="AM28" s="17"/>
      <c r="AN28" s="17"/>
      <c r="AO28" s="90"/>
      <c r="AP28" s="18"/>
    </row>
    <row r="29" spans="1:42" ht="6" customHeight="1">
      <c r="A29" s="19"/>
      <c r="B29" s="6"/>
      <c r="C29" s="6"/>
      <c r="D29" s="6"/>
      <c r="E29" s="6"/>
      <c r="F29" s="6"/>
      <c r="G29" s="6"/>
      <c r="H29" s="6"/>
      <c r="I29" s="6"/>
      <c r="J29" s="20"/>
      <c r="L29" s="301"/>
      <c r="M29" s="302"/>
      <c r="N29" s="94"/>
      <c r="O29" s="94"/>
      <c r="P29" s="94"/>
      <c r="Q29" s="6"/>
      <c r="R29" s="6"/>
      <c r="S29" s="20"/>
      <c r="T29" s="301"/>
      <c r="U29" s="302"/>
      <c r="V29" s="302"/>
      <c r="W29" s="302"/>
      <c r="X29" s="302"/>
      <c r="Y29" s="302"/>
      <c r="Z29" s="25"/>
      <c r="AA29" s="25"/>
      <c r="AB29" s="25"/>
      <c r="AC29" s="25"/>
      <c r="AD29" s="25"/>
      <c r="AE29" s="25"/>
      <c r="AF29" s="50"/>
      <c r="AG29" s="25"/>
      <c r="AH29" s="25"/>
      <c r="AI29" s="25"/>
      <c r="AJ29" s="25"/>
      <c r="AK29" s="25"/>
      <c r="AL29" s="25"/>
      <c r="AM29" s="25"/>
      <c r="AN29" s="25"/>
      <c r="AO29" s="92"/>
      <c r="AP29" s="26"/>
    </row>
    <row r="30" spans="1:42" ht="6" customHeight="1">
      <c r="A30" s="19"/>
      <c r="B30" s="6"/>
      <c r="C30" s="6"/>
      <c r="D30" s="6"/>
      <c r="E30" s="6"/>
      <c r="F30" s="6"/>
      <c r="G30" s="6"/>
      <c r="H30" s="6"/>
      <c r="I30" s="6"/>
      <c r="J30" s="20"/>
      <c r="L30" s="19"/>
      <c r="M30" s="6"/>
      <c r="N30" s="6"/>
      <c r="O30" s="6"/>
      <c r="P30" s="6"/>
      <c r="Q30" s="6"/>
      <c r="R30" s="6"/>
      <c r="S30" s="20"/>
      <c r="T30" s="6"/>
      <c r="U30" s="79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79"/>
      <c r="AG30" s="6"/>
      <c r="AH30" s="6"/>
      <c r="AI30" s="6"/>
      <c r="AJ30" s="6"/>
      <c r="AK30" s="6"/>
      <c r="AL30" s="6"/>
      <c r="AM30" s="6"/>
      <c r="AN30" s="6"/>
      <c r="AO30" s="91"/>
      <c r="AP30" s="20"/>
    </row>
    <row r="31" spans="1:42" ht="6" customHeight="1">
      <c r="A31" s="19"/>
      <c r="B31" s="6"/>
      <c r="C31" s="6"/>
      <c r="D31" s="6"/>
      <c r="E31" s="6"/>
      <c r="F31" s="6"/>
      <c r="G31" s="6"/>
      <c r="H31" s="6"/>
      <c r="I31" s="6"/>
      <c r="J31" s="20"/>
      <c r="L31" s="19"/>
      <c r="M31" s="6"/>
      <c r="N31" s="6"/>
      <c r="O31" s="6"/>
      <c r="P31" s="6"/>
      <c r="Q31" s="6"/>
      <c r="R31" s="6"/>
      <c r="S31" s="20"/>
      <c r="T31" s="6"/>
      <c r="U31" s="50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50"/>
      <c r="AG31" s="25"/>
      <c r="AH31" s="25"/>
      <c r="AI31" s="25"/>
      <c r="AJ31" s="25"/>
      <c r="AK31" s="25"/>
      <c r="AL31" s="25"/>
      <c r="AM31" s="25"/>
      <c r="AN31" s="25"/>
      <c r="AO31" s="92"/>
      <c r="AP31" s="26"/>
    </row>
    <row r="32" spans="1:42" ht="6" customHeight="1">
      <c r="A32" s="19"/>
      <c r="B32" s="6"/>
      <c r="C32" s="6"/>
      <c r="D32" s="6"/>
      <c r="E32" s="6"/>
      <c r="F32" s="6"/>
      <c r="G32" s="6"/>
      <c r="H32" s="6"/>
      <c r="I32" s="6"/>
      <c r="J32" s="20"/>
      <c r="L32" s="19"/>
      <c r="M32" s="6"/>
      <c r="N32" s="6"/>
      <c r="O32" s="6"/>
      <c r="P32" s="6"/>
      <c r="Q32" s="6"/>
      <c r="R32" s="6"/>
      <c r="S32" s="20"/>
      <c r="T32" s="6"/>
      <c r="U32" s="79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79"/>
      <c r="AG32" s="6"/>
      <c r="AH32" s="6"/>
      <c r="AI32" s="6"/>
      <c r="AJ32" s="6"/>
      <c r="AK32" s="6"/>
      <c r="AL32" s="6"/>
      <c r="AM32" s="6"/>
      <c r="AN32" s="6"/>
      <c r="AO32" s="91"/>
      <c r="AP32" s="20"/>
    </row>
    <row r="33" spans="1:42" ht="6" customHeight="1">
      <c r="A33" s="19"/>
      <c r="B33" s="6"/>
      <c r="C33" s="6"/>
      <c r="D33" s="6"/>
      <c r="E33" s="6"/>
      <c r="F33" s="6"/>
      <c r="G33" s="6"/>
      <c r="H33" s="6"/>
      <c r="I33" s="6"/>
      <c r="J33" s="20"/>
      <c r="L33" s="19"/>
      <c r="M33" s="6"/>
      <c r="N33" s="6"/>
      <c r="O33" s="6"/>
      <c r="P33" s="6"/>
      <c r="Q33" s="6"/>
      <c r="R33" s="6"/>
      <c r="S33" s="20"/>
      <c r="T33" s="6"/>
      <c r="U33" s="79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79"/>
      <c r="AG33" s="6"/>
      <c r="AH33" s="6"/>
      <c r="AI33" s="6"/>
      <c r="AJ33" s="6"/>
      <c r="AK33" s="6"/>
      <c r="AL33" s="6"/>
      <c r="AM33" s="6"/>
      <c r="AN33" s="6"/>
      <c r="AO33" s="91"/>
      <c r="AP33" s="20"/>
    </row>
    <row r="34" spans="1:42" ht="6" customHeight="1">
      <c r="A34" s="19"/>
      <c r="B34" s="6"/>
      <c r="C34" s="6"/>
      <c r="D34" s="6"/>
      <c r="E34" s="6"/>
      <c r="F34" s="6"/>
      <c r="G34" s="6"/>
      <c r="H34" s="6"/>
      <c r="I34" s="6"/>
      <c r="J34" s="20"/>
      <c r="L34" s="19"/>
      <c r="M34" s="6"/>
      <c r="N34" s="6"/>
      <c r="O34" s="6"/>
      <c r="P34" s="6"/>
      <c r="Q34" s="6"/>
      <c r="R34" s="6"/>
      <c r="S34" s="20"/>
      <c r="T34" s="6"/>
      <c r="U34" s="80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80"/>
      <c r="AG34" s="17"/>
      <c r="AH34" s="17"/>
      <c r="AI34" s="17"/>
      <c r="AJ34" s="17"/>
      <c r="AK34" s="17"/>
      <c r="AL34" s="17"/>
      <c r="AM34" s="17"/>
      <c r="AN34" s="17"/>
      <c r="AO34" s="90"/>
      <c r="AP34" s="18"/>
    </row>
    <row r="35" spans="1:42" ht="6" customHeight="1">
      <c r="A35" s="19"/>
      <c r="B35" s="6"/>
      <c r="C35" s="6"/>
      <c r="D35" s="6"/>
      <c r="E35" s="6"/>
      <c r="F35" s="6"/>
      <c r="G35" s="6"/>
      <c r="H35" s="6"/>
      <c r="I35" s="6"/>
      <c r="J35" s="20"/>
      <c r="L35" s="19"/>
      <c r="M35" s="6"/>
      <c r="N35" s="6"/>
      <c r="O35" s="6"/>
      <c r="P35" s="6"/>
      <c r="Q35" s="6"/>
      <c r="R35" s="6"/>
      <c r="S35" s="20"/>
      <c r="T35" s="6"/>
      <c r="U35" s="50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50"/>
      <c r="AG35" s="25"/>
      <c r="AH35" s="25"/>
      <c r="AI35" s="25"/>
      <c r="AJ35" s="25"/>
      <c r="AK35" s="25"/>
      <c r="AL35" s="25"/>
      <c r="AM35" s="25"/>
      <c r="AN35" s="25"/>
      <c r="AO35" s="92"/>
      <c r="AP35" s="26"/>
    </row>
    <row r="36" spans="1:42" ht="6" customHeight="1">
      <c r="A36" s="19"/>
      <c r="B36" s="6"/>
      <c r="C36" s="6"/>
      <c r="D36" s="6"/>
      <c r="E36" s="6"/>
      <c r="F36" s="6"/>
      <c r="G36" s="6"/>
      <c r="H36" s="6"/>
      <c r="I36" s="6"/>
      <c r="J36" s="20"/>
      <c r="L36" s="19"/>
      <c r="M36" s="6"/>
      <c r="N36" s="6"/>
      <c r="O36" s="6"/>
      <c r="P36" s="6"/>
      <c r="Q36" s="6"/>
      <c r="R36" s="6"/>
      <c r="S36" s="20"/>
      <c r="T36" s="6"/>
      <c r="U36" s="79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79"/>
      <c r="AG36" s="6"/>
      <c r="AH36" s="6"/>
      <c r="AI36" s="6"/>
      <c r="AJ36" s="6"/>
      <c r="AK36" s="6"/>
      <c r="AL36" s="6"/>
      <c r="AM36" s="6"/>
      <c r="AN36" s="6"/>
      <c r="AO36" s="91"/>
      <c r="AP36" s="20"/>
    </row>
    <row r="37" spans="1:42" ht="6" customHeight="1">
      <c r="A37" s="19"/>
      <c r="B37" s="6"/>
      <c r="C37" s="6"/>
      <c r="D37" s="6"/>
      <c r="E37" s="6"/>
      <c r="F37" s="6"/>
      <c r="G37" s="6"/>
      <c r="H37" s="6"/>
      <c r="I37" s="6"/>
      <c r="J37" s="20"/>
      <c r="L37" s="19"/>
      <c r="M37" s="6"/>
      <c r="N37" s="6"/>
      <c r="O37" s="6"/>
      <c r="P37" s="6"/>
      <c r="Q37" s="6"/>
      <c r="R37" s="6"/>
      <c r="S37" s="20"/>
      <c r="T37" s="6"/>
      <c r="U37" s="79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79"/>
      <c r="AG37" s="6"/>
      <c r="AH37" s="6"/>
      <c r="AI37" s="6"/>
      <c r="AJ37" s="6"/>
      <c r="AK37" s="6"/>
      <c r="AL37" s="6"/>
      <c r="AM37" s="6"/>
      <c r="AN37" s="6"/>
      <c r="AO37" s="91"/>
      <c r="AP37" s="20"/>
    </row>
    <row r="38" spans="1:42" ht="6" customHeight="1">
      <c r="A38" s="19"/>
      <c r="B38" s="6"/>
      <c r="C38" s="6"/>
      <c r="D38" s="6"/>
      <c r="E38" s="6"/>
      <c r="F38" s="6"/>
      <c r="G38" s="6"/>
      <c r="H38" s="6"/>
      <c r="I38" s="6"/>
      <c r="J38" s="20"/>
      <c r="L38" s="19"/>
      <c r="M38" s="6"/>
      <c r="N38" s="6"/>
      <c r="O38" s="6"/>
      <c r="P38" s="6"/>
      <c r="Q38" s="6"/>
      <c r="R38" s="6"/>
      <c r="S38" s="20"/>
      <c r="T38" s="6"/>
      <c r="U38" s="80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80"/>
      <c r="AG38" s="17"/>
      <c r="AH38" s="17"/>
      <c r="AI38" s="17"/>
      <c r="AJ38" s="17"/>
      <c r="AK38" s="17"/>
      <c r="AL38" s="17"/>
      <c r="AM38" s="17"/>
      <c r="AN38" s="17"/>
      <c r="AO38" s="90"/>
      <c r="AP38" s="18"/>
    </row>
    <row r="39" spans="1:42" ht="6" customHeight="1">
      <c r="A39" s="19"/>
      <c r="B39" s="6"/>
      <c r="C39" s="6"/>
      <c r="D39" s="6"/>
      <c r="E39" s="6"/>
      <c r="F39" s="6"/>
      <c r="G39" s="6"/>
      <c r="H39" s="6"/>
      <c r="I39" s="6"/>
      <c r="J39" s="20"/>
      <c r="L39" s="19"/>
      <c r="M39" s="6"/>
      <c r="N39" s="6"/>
      <c r="O39" s="6"/>
      <c r="P39" s="6"/>
      <c r="Q39" s="6"/>
      <c r="R39" s="6"/>
      <c r="S39" s="20"/>
      <c r="T39" s="6"/>
      <c r="U39" s="50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50"/>
      <c r="AG39" s="25"/>
      <c r="AH39" s="25"/>
      <c r="AI39" s="25"/>
      <c r="AJ39" s="25"/>
      <c r="AK39" s="25"/>
      <c r="AL39" s="25"/>
      <c r="AM39" s="25"/>
      <c r="AN39" s="25"/>
      <c r="AO39" s="92"/>
      <c r="AP39" s="26"/>
    </row>
    <row r="40" spans="1:42" ht="6" customHeight="1">
      <c r="A40" s="19"/>
      <c r="B40" s="6"/>
      <c r="C40" s="6"/>
      <c r="D40" s="6"/>
      <c r="E40" s="6"/>
      <c r="F40" s="6"/>
      <c r="G40" s="6"/>
      <c r="H40" s="6"/>
      <c r="I40" s="6"/>
      <c r="J40" s="20"/>
      <c r="L40" s="24"/>
      <c r="M40" s="25"/>
      <c r="N40" s="25"/>
      <c r="O40" s="25"/>
      <c r="P40" s="25"/>
      <c r="Q40" s="25"/>
      <c r="R40" s="25"/>
      <c r="S40" s="26"/>
      <c r="T40" s="6"/>
      <c r="U40" s="79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79"/>
      <c r="AG40" s="6"/>
      <c r="AH40" s="6"/>
      <c r="AI40" s="6"/>
      <c r="AJ40" s="6"/>
      <c r="AK40" s="6"/>
      <c r="AL40" s="6"/>
      <c r="AM40" s="6"/>
      <c r="AN40" s="6"/>
      <c r="AO40" s="91"/>
      <c r="AP40" s="20"/>
    </row>
    <row r="41" spans="1:42" ht="6" customHeight="1">
      <c r="A41" s="19"/>
      <c r="B41" s="6"/>
      <c r="C41" s="6"/>
      <c r="D41" s="6"/>
      <c r="E41" s="6"/>
      <c r="F41" s="6"/>
      <c r="G41" s="6"/>
      <c r="H41" s="6"/>
      <c r="I41" s="6"/>
      <c r="J41" s="20"/>
      <c r="L41" s="300" t="s">
        <v>758</v>
      </c>
      <c r="M41" s="218"/>
      <c r="N41" s="93"/>
      <c r="O41" s="6"/>
      <c r="P41" s="6"/>
      <c r="Q41" s="6"/>
      <c r="R41" s="6"/>
      <c r="S41" s="20"/>
      <c r="T41" s="6"/>
      <c r="U41" s="79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79"/>
      <c r="AG41" s="6"/>
      <c r="AH41" s="6"/>
      <c r="AI41" s="6"/>
      <c r="AJ41" s="6"/>
      <c r="AK41" s="6"/>
      <c r="AL41" s="6"/>
      <c r="AM41" s="6"/>
      <c r="AN41" s="6"/>
      <c r="AO41" s="91"/>
      <c r="AP41" s="20"/>
    </row>
    <row r="42" spans="1:42" ht="6" customHeight="1">
      <c r="A42" s="19"/>
      <c r="B42" s="6"/>
      <c r="C42" s="6"/>
      <c r="D42" s="6"/>
      <c r="E42" s="6"/>
      <c r="F42" s="6"/>
      <c r="G42" s="6"/>
      <c r="H42" s="6"/>
      <c r="I42" s="6"/>
      <c r="J42" s="20"/>
      <c r="L42" s="301"/>
      <c r="M42" s="302"/>
      <c r="N42" s="94"/>
      <c r="O42" s="6"/>
      <c r="P42" s="6"/>
      <c r="Q42" s="6"/>
      <c r="R42" s="6"/>
      <c r="S42" s="20"/>
      <c r="T42" s="6"/>
      <c r="U42" s="80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80"/>
      <c r="AG42" s="17"/>
      <c r="AH42" s="17"/>
      <c r="AI42" s="17"/>
      <c r="AJ42" s="17"/>
      <c r="AK42" s="17"/>
      <c r="AL42" s="17"/>
      <c r="AM42" s="17"/>
      <c r="AN42" s="17"/>
      <c r="AO42" s="90"/>
      <c r="AP42" s="18"/>
    </row>
    <row r="43" spans="1:42" ht="6" customHeight="1">
      <c r="A43" s="24"/>
      <c r="B43" s="25"/>
      <c r="C43" s="25"/>
      <c r="D43" s="25"/>
      <c r="E43" s="25"/>
      <c r="F43" s="25"/>
      <c r="G43" s="25"/>
      <c r="H43" s="25"/>
      <c r="I43" s="25"/>
      <c r="J43" s="26"/>
      <c r="L43" s="19"/>
      <c r="M43" s="6"/>
      <c r="N43" s="6"/>
      <c r="O43" s="6"/>
      <c r="P43" s="6"/>
      <c r="Q43" s="6"/>
      <c r="R43" s="6"/>
      <c r="S43" s="20"/>
      <c r="T43" s="6"/>
      <c r="U43" s="79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79"/>
      <c r="AG43" s="6"/>
      <c r="AH43" s="6"/>
      <c r="AI43" s="6"/>
      <c r="AJ43" s="6"/>
      <c r="AK43" s="6"/>
      <c r="AL43" s="6"/>
      <c r="AM43" s="6"/>
      <c r="AN43" s="6"/>
      <c r="AO43" s="91"/>
      <c r="AP43" s="20"/>
    </row>
    <row r="44" spans="1:42" ht="6" customHeight="1">
      <c r="A44" s="304" t="s">
        <v>760</v>
      </c>
      <c r="B44" s="305"/>
      <c r="C44" s="305"/>
      <c r="D44" s="305"/>
      <c r="E44" s="305"/>
      <c r="F44" s="6"/>
      <c r="G44" s="6"/>
      <c r="H44" s="6"/>
      <c r="I44" s="6"/>
      <c r="J44" s="20"/>
      <c r="L44" s="19"/>
      <c r="M44" s="6"/>
      <c r="N44" s="6"/>
      <c r="O44" s="6"/>
      <c r="P44" s="6"/>
      <c r="Q44" s="6"/>
      <c r="R44" s="6"/>
      <c r="S44" s="20"/>
      <c r="T44" s="6"/>
      <c r="U44" s="80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80"/>
      <c r="AG44" s="17"/>
      <c r="AH44" s="17"/>
      <c r="AI44" s="17"/>
      <c r="AJ44" s="17"/>
      <c r="AK44" s="17"/>
      <c r="AL44" s="17"/>
      <c r="AM44" s="17"/>
      <c r="AN44" s="17"/>
      <c r="AO44" s="90"/>
      <c r="AP44" s="18"/>
    </row>
    <row r="45" spans="1:42" ht="6" customHeight="1">
      <c r="A45" s="254"/>
      <c r="B45" s="255"/>
      <c r="C45" s="255"/>
      <c r="D45" s="255"/>
      <c r="E45" s="255"/>
      <c r="F45" s="6"/>
      <c r="G45" s="6"/>
      <c r="H45" s="6"/>
      <c r="I45" s="6"/>
      <c r="J45" s="20"/>
      <c r="L45" s="19"/>
      <c r="M45" s="6"/>
      <c r="N45" s="6"/>
      <c r="O45" s="6"/>
      <c r="P45" s="6"/>
      <c r="Q45" s="6"/>
      <c r="R45" s="6"/>
      <c r="S45" s="20"/>
      <c r="T45" s="6"/>
      <c r="U45" s="79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79"/>
      <c r="AG45" s="6"/>
      <c r="AH45" s="6"/>
      <c r="AI45" s="6"/>
      <c r="AJ45" s="6"/>
      <c r="AK45" s="6"/>
      <c r="AL45" s="6"/>
      <c r="AM45" s="6"/>
      <c r="AN45" s="6"/>
      <c r="AO45" s="91"/>
      <c r="AP45" s="20"/>
    </row>
    <row r="46" spans="1:42" ht="6" customHeight="1">
      <c r="A46" s="19"/>
      <c r="B46" s="6"/>
      <c r="C46" s="6"/>
      <c r="D46" s="6"/>
      <c r="E46" s="6"/>
      <c r="F46" s="6"/>
      <c r="G46" s="6"/>
      <c r="H46" s="6"/>
      <c r="I46" s="6"/>
      <c r="J46" s="20"/>
      <c r="L46" s="19"/>
      <c r="M46" s="6"/>
      <c r="N46" s="6"/>
      <c r="O46" s="6"/>
      <c r="P46" s="6"/>
      <c r="Q46" s="6"/>
      <c r="R46" s="6"/>
      <c r="S46" s="20"/>
      <c r="T46" s="6"/>
      <c r="U46" s="80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80"/>
      <c r="AG46" s="17"/>
      <c r="AH46" s="17"/>
      <c r="AI46" s="17"/>
      <c r="AJ46" s="17"/>
      <c r="AK46" s="17"/>
      <c r="AL46" s="17"/>
      <c r="AM46" s="17"/>
      <c r="AN46" s="17"/>
      <c r="AO46" s="90"/>
      <c r="AP46" s="18"/>
    </row>
    <row r="47" spans="1:42" ht="6" customHeight="1">
      <c r="A47" s="19"/>
      <c r="B47" s="6"/>
      <c r="C47" s="6"/>
      <c r="D47" s="6"/>
      <c r="E47" s="6"/>
      <c r="F47" s="6"/>
      <c r="G47" s="6"/>
      <c r="H47" s="6"/>
      <c r="I47" s="6"/>
      <c r="J47" s="20"/>
      <c r="L47" s="19"/>
      <c r="M47" s="6"/>
      <c r="N47" s="6"/>
      <c r="O47" s="6"/>
      <c r="P47" s="6"/>
      <c r="Q47" s="6"/>
      <c r="R47" s="6"/>
      <c r="S47" s="20"/>
      <c r="T47" s="6"/>
      <c r="U47" s="79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79"/>
      <c r="AG47" s="6"/>
      <c r="AH47" s="6"/>
      <c r="AI47" s="6"/>
      <c r="AJ47" s="6"/>
      <c r="AK47" s="6"/>
      <c r="AL47" s="6"/>
      <c r="AM47" s="6"/>
      <c r="AN47" s="6"/>
      <c r="AO47" s="91"/>
      <c r="AP47" s="20"/>
    </row>
    <row r="48" spans="1:42" ht="6" customHeight="1">
      <c r="A48" s="19"/>
      <c r="B48" s="6"/>
      <c r="C48" s="6"/>
      <c r="D48" s="6"/>
      <c r="E48" s="6"/>
      <c r="F48" s="6"/>
      <c r="G48" s="6"/>
      <c r="H48" s="6"/>
      <c r="I48" s="6"/>
      <c r="J48" s="20"/>
      <c r="L48" s="19"/>
      <c r="M48" s="6"/>
      <c r="N48" s="6"/>
      <c r="O48" s="6"/>
      <c r="P48" s="6"/>
      <c r="Q48" s="6"/>
      <c r="R48" s="6"/>
      <c r="S48" s="20"/>
      <c r="T48" s="6"/>
      <c r="U48" s="80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80"/>
      <c r="AG48" s="17"/>
      <c r="AH48" s="17"/>
      <c r="AI48" s="17"/>
      <c r="AJ48" s="17"/>
      <c r="AK48" s="17"/>
      <c r="AL48" s="17"/>
      <c r="AM48" s="17"/>
      <c r="AN48" s="17"/>
      <c r="AO48" s="90"/>
      <c r="AP48" s="18"/>
    </row>
    <row r="49" spans="1:42" ht="6" customHeight="1">
      <c r="A49" s="24"/>
      <c r="B49" s="25"/>
      <c r="C49" s="25"/>
      <c r="D49" s="25"/>
      <c r="E49" s="25"/>
      <c r="F49" s="25"/>
      <c r="G49" s="25"/>
      <c r="H49" s="25"/>
      <c r="I49" s="25"/>
      <c r="J49" s="26"/>
      <c r="L49" s="24"/>
      <c r="M49" s="25"/>
      <c r="N49" s="25"/>
      <c r="O49" s="25"/>
      <c r="P49" s="25"/>
      <c r="Q49" s="25"/>
      <c r="R49" s="25"/>
      <c r="S49" s="26"/>
      <c r="T49" s="25"/>
      <c r="U49" s="50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50"/>
      <c r="AG49" s="25"/>
      <c r="AH49" s="25"/>
      <c r="AI49" s="25"/>
      <c r="AJ49" s="25"/>
      <c r="AK49" s="25"/>
      <c r="AL49" s="25"/>
      <c r="AM49" s="25"/>
      <c r="AN49" s="25"/>
      <c r="AO49" s="92"/>
      <c r="AP49" s="26"/>
    </row>
    <row r="50" spans="1:42" ht="6" customHeight="1">
      <c r="A50" s="252" t="s">
        <v>761</v>
      </c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</row>
    <row r="51" spans="1:42" ht="6" customHeight="1">
      <c r="A51" s="252"/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</row>
    <row r="52" spans="1:42" ht="6" customHeight="1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</row>
    <row r="53" ht="6" customHeight="1"/>
    <row r="54" ht="6" customHeight="1"/>
    <row r="55" spans="1:42" ht="6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80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80"/>
      <c r="AG55" s="17"/>
      <c r="AH55" s="17"/>
      <c r="AI55" s="17"/>
      <c r="AJ55" s="17"/>
      <c r="AK55" s="17"/>
      <c r="AL55" s="17"/>
      <c r="AM55" s="17"/>
      <c r="AN55" s="17"/>
      <c r="AO55" s="90"/>
      <c r="AP55" s="17"/>
    </row>
    <row r="56" spans="1:42" ht="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79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79"/>
      <c r="AG56" s="6"/>
      <c r="AH56" s="6"/>
      <c r="AI56" s="6"/>
      <c r="AJ56" s="6"/>
      <c r="AK56" s="6"/>
      <c r="AL56" s="6"/>
      <c r="AM56" s="6"/>
      <c r="AN56" s="6"/>
      <c r="AO56" s="91"/>
      <c r="AP56" s="6"/>
    </row>
    <row r="57" spans="1:42" ht="6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50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50"/>
      <c r="AG57" s="25"/>
      <c r="AH57" s="25"/>
      <c r="AI57" s="25"/>
      <c r="AJ57" s="25"/>
      <c r="AK57" s="25"/>
      <c r="AL57" s="25"/>
      <c r="AM57" s="25"/>
      <c r="AN57" s="25"/>
      <c r="AO57" s="92"/>
      <c r="AP57" s="25"/>
    </row>
    <row r="58" ht="6" customHeight="1"/>
    <row r="59" ht="6" customHeight="1"/>
    <row r="60" spans="1:42" ht="6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50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50"/>
      <c r="AG60" s="25"/>
      <c r="AH60" s="25"/>
      <c r="AI60" s="25"/>
      <c r="AJ60" s="25"/>
      <c r="AK60" s="25"/>
      <c r="AL60" s="25"/>
      <c r="AM60" s="25"/>
      <c r="AN60" s="25"/>
      <c r="AO60" s="92"/>
      <c r="AP60" s="25"/>
    </row>
    <row r="61" ht="6" customHeight="1"/>
    <row r="62" ht="6" customHeight="1"/>
    <row r="63" ht="6" customHeight="1">
      <c r="AF63" s="50"/>
    </row>
    <row r="64" spans="1:42" ht="6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80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G64" s="100"/>
      <c r="AH64" s="100"/>
      <c r="AI64" s="100"/>
      <c r="AJ64" s="100"/>
      <c r="AK64" s="100"/>
      <c r="AL64" s="100"/>
      <c r="AM64" s="100"/>
      <c r="AN64" s="100"/>
      <c r="AO64" s="90"/>
      <c r="AP64" s="17"/>
    </row>
    <row r="65" spans="1:42" ht="6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9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271" t="s">
        <v>762</v>
      </c>
      <c r="AG65" s="271"/>
      <c r="AH65" s="271"/>
      <c r="AI65" s="271"/>
      <c r="AJ65" s="271"/>
      <c r="AK65" s="271"/>
      <c r="AL65" s="271"/>
      <c r="AM65" s="271"/>
      <c r="AN65" s="101"/>
      <c r="AO65" s="91"/>
      <c r="AP65" s="6"/>
    </row>
    <row r="66" spans="1:42" ht="6" customHeight="1" thickBo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6"/>
      <c r="R66" s="6"/>
      <c r="S66" s="6"/>
      <c r="T66" s="6"/>
      <c r="U66" s="79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271"/>
      <c r="AG66" s="271"/>
      <c r="AH66" s="271"/>
      <c r="AI66" s="271"/>
      <c r="AJ66" s="271"/>
      <c r="AK66" s="271"/>
      <c r="AL66" s="271"/>
      <c r="AM66" s="271"/>
      <c r="AN66" s="101"/>
      <c r="AO66" s="91"/>
      <c r="AP66" s="6"/>
    </row>
    <row r="67" spans="18:42" ht="6" customHeight="1">
      <c r="R67" s="95"/>
      <c r="S67" s="96"/>
      <c r="T67" s="96"/>
      <c r="U67" s="97"/>
      <c r="V67" s="96"/>
      <c r="W67" s="96"/>
      <c r="X67" s="96"/>
      <c r="Y67" s="96"/>
      <c r="Z67" s="96"/>
      <c r="AA67" s="96"/>
      <c r="AB67" s="96"/>
      <c r="AC67" s="96"/>
      <c r="AD67" s="84"/>
      <c r="AE67" s="6"/>
      <c r="AF67" s="101"/>
      <c r="AG67" s="101"/>
      <c r="AH67" s="101"/>
      <c r="AI67" s="101"/>
      <c r="AJ67" s="101"/>
      <c r="AK67" s="101"/>
      <c r="AL67" s="101"/>
      <c r="AM67" s="101"/>
      <c r="AN67" s="101"/>
      <c r="AO67" s="91"/>
      <c r="AP67" s="6"/>
    </row>
    <row r="68" spans="18:42" ht="6" customHeight="1">
      <c r="R68" s="5"/>
      <c r="S68" s="6"/>
      <c r="T68" s="6"/>
      <c r="U68" s="79"/>
      <c r="V68" s="6"/>
      <c r="W68" s="6"/>
      <c r="X68" s="6"/>
      <c r="Y68" s="6"/>
      <c r="Z68" s="6"/>
      <c r="AA68" s="6"/>
      <c r="AB68" s="6"/>
      <c r="AC68" s="6"/>
      <c r="AD68" s="85"/>
      <c r="AE68" s="6"/>
      <c r="AF68" s="79"/>
      <c r="AG68" s="6"/>
      <c r="AH68" s="6"/>
      <c r="AI68" s="6"/>
      <c r="AJ68" s="6"/>
      <c r="AK68" s="6"/>
      <c r="AL68" s="6"/>
      <c r="AM68" s="6"/>
      <c r="AN68" s="6"/>
      <c r="AO68" s="91"/>
      <c r="AP68" s="6"/>
    </row>
    <row r="69" spans="18:42" ht="6" customHeight="1">
      <c r="R69" s="5"/>
      <c r="S69" s="6"/>
      <c r="T69" s="6"/>
      <c r="U69" s="79"/>
      <c r="V69" s="6"/>
      <c r="W69" s="6"/>
      <c r="X69" s="6"/>
      <c r="Y69" s="6"/>
      <c r="Z69" s="6"/>
      <c r="AA69" s="6"/>
      <c r="AB69" s="6"/>
      <c r="AC69" s="6"/>
      <c r="AD69" s="85"/>
      <c r="AE69" s="6"/>
      <c r="AF69" s="50"/>
      <c r="AG69" s="25"/>
      <c r="AH69" s="25"/>
      <c r="AI69" s="25"/>
      <c r="AJ69" s="25"/>
      <c r="AK69" s="25"/>
      <c r="AL69" s="25"/>
      <c r="AM69" s="25"/>
      <c r="AN69" s="25"/>
      <c r="AO69" s="92"/>
      <c r="AP69" s="25"/>
    </row>
    <row r="70" spans="1:31" ht="6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R70" s="5"/>
      <c r="S70" s="6"/>
      <c r="T70" s="6"/>
      <c r="U70" s="79"/>
      <c r="V70" s="6"/>
      <c r="W70" s="6"/>
      <c r="X70" s="6"/>
      <c r="Y70" s="6"/>
      <c r="Z70" s="6"/>
      <c r="AA70" s="6"/>
      <c r="AB70" s="6"/>
      <c r="AC70" s="6"/>
      <c r="AD70" s="85"/>
      <c r="AE70" s="6"/>
    </row>
    <row r="71" spans="1:31" ht="6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R71" s="5"/>
      <c r="S71" s="6"/>
      <c r="T71" s="6"/>
      <c r="U71" s="79"/>
      <c r="V71" s="6"/>
      <c r="W71" s="6"/>
      <c r="X71" s="6"/>
      <c r="Y71" s="6"/>
      <c r="Z71" s="6"/>
      <c r="AA71" s="6"/>
      <c r="AB71" s="6"/>
      <c r="AC71" s="6"/>
      <c r="AD71" s="85"/>
      <c r="AE71" s="6"/>
    </row>
    <row r="72" spans="1:31" ht="6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R72" s="5"/>
      <c r="S72" s="6"/>
      <c r="T72" s="6"/>
      <c r="U72" s="79"/>
      <c r="V72" s="6"/>
      <c r="W72" s="6"/>
      <c r="X72" s="6"/>
      <c r="Y72" s="6"/>
      <c r="Z72" s="6"/>
      <c r="AA72" s="6"/>
      <c r="AB72" s="6"/>
      <c r="AC72" s="6"/>
      <c r="AD72" s="85"/>
      <c r="AE72" s="6"/>
    </row>
    <row r="73" spans="18:42" ht="6" customHeight="1">
      <c r="R73" s="5"/>
      <c r="S73" s="6"/>
      <c r="T73" s="6"/>
      <c r="U73" s="79"/>
      <c r="V73" s="6"/>
      <c r="W73" s="6"/>
      <c r="X73" s="6"/>
      <c r="Y73" s="6"/>
      <c r="Z73" s="6"/>
      <c r="AA73" s="6"/>
      <c r="AB73" s="6"/>
      <c r="AC73" s="6"/>
      <c r="AD73" s="85"/>
      <c r="AE73" s="6"/>
      <c r="AF73" s="80"/>
      <c r="AG73" s="17"/>
      <c r="AH73" s="17"/>
      <c r="AI73" s="17"/>
      <c r="AJ73" s="17"/>
      <c r="AK73" s="17"/>
      <c r="AL73" s="17"/>
      <c r="AM73" s="17"/>
      <c r="AN73" s="17"/>
      <c r="AO73" s="90"/>
      <c r="AP73" s="17"/>
    </row>
    <row r="74" spans="18:42" ht="6" customHeight="1">
      <c r="R74" s="5"/>
      <c r="S74" s="6"/>
      <c r="T74" s="6"/>
      <c r="U74" s="79"/>
      <c r="V74" s="6"/>
      <c r="W74" s="6"/>
      <c r="X74" s="6"/>
      <c r="Y74" s="6"/>
      <c r="Z74" s="6"/>
      <c r="AA74" s="6"/>
      <c r="AB74" s="6"/>
      <c r="AC74" s="6"/>
      <c r="AD74" s="85"/>
      <c r="AE74" s="6"/>
      <c r="AF74" s="79"/>
      <c r="AG74" s="6"/>
      <c r="AH74" s="6"/>
      <c r="AI74" s="6"/>
      <c r="AJ74" s="6"/>
      <c r="AK74" s="6"/>
      <c r="AL74" s="6"/>
      <c r="AM74" s="6"/>
      <c r="AN74" s="6"/>
      <c r="AO74" s="91"/>
      <c r="AP74" s="6"/>
    </row>
    <row r="75" spans="18:42" ht="6" customHeight="1">
      <c r="R75" s="5"/>
      <c r="S75" s="6"/>
      <c r="T75" s="6"/>
      <c r="U75" s="79"/>
      <c r="V75" s="6"/>
      <c r="W75" s="6"/>
      <c r="X75" s="6"/>
      <c r="Y75" s="6"/>
      <c r="Z75" s="6"/>
      <c r="AA75" s="6"/>
      <c r="AB75" s="6"/>
      <c r="AC75" s="6"/>
      <c r="AD75" s="85"/>
      <c r="AE75" s="6"/>
      <c r="AF75" s="50"/>
      <c r="AG75" s="25"/>
      <c r="AH75" s="25"/>
      <c r="AI75" s="25"/>
      <c r="AJ75" s="25"/>
      <c r="AK75" s="25"/>
      <c r="AL75" s="25"/>
      <c r="AM75" s="25"/>
      <c r="AN75" s="25"/>
      <c r="AO75" s="92"/>
      <c r="AP75" s="25"/>
    </row>
    <row r="76" spans="1:31" ht="6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R76" s="5"/>
      <c r="S76" s="6"/>
      <c r="T76" s="6"/>
      <c r="U76" s="79"/>
      <c r="V76" s="6"/>
      <c r="W76" s="6"/>
      <c r="X76" s="6"/>
      <c r="Y76" s="6"/>
      <c r="Z76" s="6"/>
      <c r="AA76" s="6"/>
      <c r="AB76" s="6"/>
      <c r="AC76" s="6"/>
      <c r="AD76" s="85"/>
      <c r="AE76" s="6"/>
    </row>
    <row r="77" spans="1:31" ht="6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R77" s="5"/>
      <c r="S77" s="6"/>
      <c r="T77" s="6"/>
      <c r="U77" s="79"/>
      <c r="V77" s="6"/>
      <c r="W77" s="6"/>
      <c r="X77" s="6"/>
      <c r="Y77" s="6"/>
      <c r="Z77" s="6"/>
      <c r="AA77" s="6"/>
      <c r="AB77" s="6"/>
      <c r="AC77" s="6"/>
      <c r="AD77" s="85"/>
      <c r="AE77" s="6"/>
    </row>
    <row r="78" spans="1:31" ht="6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R78" s="5"/>
      <c r="S78" s="6"/>
      <c r="T78" s="6"/>
      <c r="U78" s="79"/>
      <c r="V78" s="6"/>
      <c r="W78" s="6"/>
      <c r="X78" s="6"/>
      <c r="Y78" s="6"/>
      <c r="Z78" s="6"/>
      <c r="AA78" s="6"/>
      <c r="AB78" s="6"/>
      <c r="AC78" s="6"/>
      <c r="AD78" s="85"/>
      <c r="AE78" s="6"/>
    </row>
    <row r="79" spans="18:42" ht="6" customHeight="1">
      <c r="R79" s="5"/>
      <c r="S79" s="6"/>
      <c r="T79" s="6"/>
      <c r="U79" s="79"/>
      <c r="V79" s="6"/>
      <c r="W79" s="6"/>
      <c r="X79" s="6"/>
      <c r="Y79" s="6"/>
      <c r="Z79" s="6"/>
      <c r="AA79" s="6"/>
      <c r="AB79" s="6"/>
      <c r="AC79" s="6"/>
      <c r="AD79" s="85"/>
      <c r="AE79" s="6"/>
      <c r="AF79" s="80"/>
      <c r="AG79" s="17"/>
      <c r="AH79" s="17"/>
      <c r="AI79" s="17"/>
      <c r="AJ79" s="17"/>
      <c r="AK79" s="17"/>
      <c r="AL79" s="17"/>
      <c r="AM79" s="17"/>
      <c r="AN79" s="17"/>
      <c r="AO79" s="90"/>
      <c r="AP79" s="17"/>
    </row>
    <row r="80" spans="18:42" ht="6" customHeight="1">
      <c r="R80" s="5"/>
      <c r="S80" s="6"/>
      <c r="T80" s="6"/>
      <c r="U80" s="79"/>
      <c r="V80" s="6"/>
      <c r="W80" s="6"/>
      <c r="X80" s="6"/>
      <c r="Y80" s="6"/>
      <c r="Z80" s="6"/>
      <c r="AA80" s="6"/>
      <c r="AB80" s="6"/>
      <c r="AC80" s="6"/>
      <c r="AD80" s="85"/>
      <c r="AE80" s="6"/>
      <c r="AF80" s="79"/>
      <c r="AG80" s="6"/>
      <c r="AH80" s="6"/>
      <c r="AI80" s="6"/>
      <c r="AJ80" s="6"/>
      <c r="AK80" s="6"/>
      <c r="AL80" s="6"/>
      <c r="AM80" s="6"/>
      <c r="AN80" s="6"/>
      <c r="AO80" s="91"/>
      <c r="AP80" s="6"/>
    </row>
    <row r="81" spans="18:42" ht="6" customHeight="1">
      <c r="R81" s="5"/>
      <c r="S81" s="6"/>
      <c r="T81" s="6"/>
      <c r="U81" s="79"/>
      <c r="V81" s="6"/>
      <c r="W81" s="6"/>
      <c r="X81" s="6"/>
      <c r="Y81" s="6"/>
      <c r="Z81" s="6"/>
      <c r="AA81" s="6"/>
      <c r="AB81" s="6"/>
      <c r="AC81" s="6"/>
      <c r="AD81" s="85"/>
      <c r="AE81" s="6"/>
      <c r="AF81" s="50"/>
      <c r="AG81" s="25"/>
      <c r="AH81" s="25"/>
      <c r="AI81" s="25"/>
      <c r="AJ81" s="25"/>
      <c r="AK81" s="25"/>
      <c r="AL81" s="25"/>
      <c r="AM81" s="25"/>
      <c r="AN81" s="25"/>
      <c r="AO81" s="92"/>
      <c r="AP81" s="25"/>
    </row>
    <row r="82" spans="1:31" ht="6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R82" s="5"/>
      <c r="S82" s="6"/>
      <c r="T82" s="6"/>
      <c r="U82" s="79"/>
      <c r="V82" s="6"/>
      <c r="W82" s="6"/>
      <c r="X82" s="6"/>
      <c r="Y82" s="6"/>
      <c r="Z82" s="6"/>
      <c r="AA82" s="6"/>
      <c r="AB82" s="6"/>
      <c r="AC82" s="6"/>
      <c r="AD82" s="85"/>
      <c r="AE82" s="6"/>
    </row>
    <row r="83" spans="1:31" ht="6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R83" s="5"/>
      <c r="S83" s="6"/>
      <c r="T83" s="6"/>
      <c r="U83" s="79"/>
      <c r="V83" s="6"/>
      <c r="W83" s="6"/>
      <c r="X83" s="6"/>
      <c r="Y83" s="6"/>
      <c r="Z83" s="6"/>
      <c r="AA83" s="6"/>
      <c r="AB83" s="6"/>
      <c r="AC83" s="6"/>
      <c r="AD83" s="85"/>
      <c r="AE83" s="6"/>
    </row>
    <row r="84" spans="1:31" ht="6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R84" s="5"/>
      <c r="S84" s="6"/>
      <c r="T84" s="6"/>
      <c r="U84" s="79"/>
      <c r="V84" s="6"/>
      <c r="W84" s="6"/>
      <c r="X84" s="6"/>
      <c r="Y84" s="6"/>
      <c r="Z84" s="6"/>
      <c r="AA84" s="6"/>
      <c r="AB84" s="6"/>
      <c r="AC84" s="6"/>
      <c r="AD84" s="85"/>
      <c r="AE84" s="6"/>
    </row>
    <row r="85" spans="18:42" ht="6" customHeight="1">
      <c r="R85" s="5"/>
      <c r="S85" s="6"/>
      <c r="T85" s="6"/>
      <c r="U85" s="79"/>
      <c r="V85" s="6"/>
      <c r="W85" s="6"/>
      <c r="X85" s="6"/>
      <c r="Y85" s="6"/>
      <c r="Z85" s="6"/>
      <c r="AA85" s="6"/>
      <c r="AB85" s="6"/>
      <c r="AC85" s="6"/>
      <c r="AD85" s="85"/>
      <c r="AE85" s="6"/>
      <c r="AF85" s="80"/>
      <c r="AG85" s="17"/>
      <c r="AH85" s="17"/>
      <c r="AI85" s="17"/>
      <c r="AJ85" s="17"/>
      <c r="AK85" s="17"/>
      <c r="AL85" s="17"/>
      <c r="AM85" s="17"/>
      <c r="AN85" s="17"/>
      <c r="AO85" s="90"/>
      <c r="AP85" s="17"/>
    </row>
    <row r="86" spans="18:42" ht="6" customHeight="1">
      <c r="R86" s="5"/>
      <c r="S86" s="6"/>
      <c r="T86" s="6"/>
      <c r="U86" s="79"/>
      <c r="V86" s="6"/>
      <c r="W86" s="6"/>
      <c r="X86" s="6"/>
      <c r="Y86" s="6"/>
      <c r="Z86" s="6"/>
      <c r="AA86" s="6"/>
      <c r="AB86" s="6"/>
      <c r="AC86" s="6"/>
      <c r="AD86" s="85"/>
      <c r="AE86" s="6"/>
      <c r="AF86" s="79"/>
      <c r="AG86" s="6"/>
      <c r="AH86" s="6"/>
      <c r="AI86" s="6"/>
      <c r="AJ86" s="6"/>
      <c r="AK86" s="6"/>
      <c r="AL86" s="6"/>
      <c r="AM86" s="6"/>
      <c r="AN86" s="6"/>
      <c r="AO86" s="91"/>
      <c r="AP86" s="6"/>
    </row>
    <row r="87" spans="18:42" ht="6" customHeight="1">
      <c r="R87" s="5"/>
      <c r="S87" s="6"/>
      <c r="T87" s="6"/>
      <c r="U87" s="79"/>
      <c r="V87" s="6"/>
      <c r="W87" s="6"/>
      <c r="X87" s="6"/>
      <c r="Y87" s="6"/>
      <c r="Z87" s="6"/>
      <c r="AA87" s="6"/>
      <c r="AB87" s="6"/>
      <c r="AC87" s="6"/>
      <c r="AD87" s="85"/>
      <c r="AE87" s="6"/>
      <c r="AF87" s="50"/>
      <c r="AG87" s="25"/>
      <c r="AH87" s="25"/>
      <c r="AI87" s="25"/>
      <c r="AJ87" s="25"/>
      <c r="AK87" s="25"/>
      <c r="AL87" s="25"/>
      <c r="AM87" s="25"/>
      <c r="AN87" s="25"/>
      <c r="AO87" s="92"/>
      <c r="AP87" s="25"/>
    </row>
    <row r="88" spans="1:31" ht="6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R88" s="5"/>
      <c r="S88" s="6"/>
      <c r="T88" s="6"/>
      <c r="U88" s="79"/>
      <c r="V88" s="6"/>
      <c r="W88" s="6"/>
      <c r="X88" s="6"/>
      <c r="Y88" s="6"/>
      <c r="Z88" s="6"/>
      <c r="AA88" s="6"/>
      <c r="AB88" s="6"/>
      <c r="AC88" s="6"/>
      <c r="AD88" s="85"/>
      <c r="AE88" s="6"/>
    </row>
    <row r="89" spans="1:31" ht="6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R89" s="5"/>
      <c r="S89" s="6"/>
      <c r="T89" s="6"/>
      <c r="U89" s="79"/>
      <c r="V89" s="6"/>
      <c r="W89" s="6"/>
      <c r="X89" s="6"/>
      <c r="Y89" s="6"/>
      <c r="Z89" s="6"/>
      <c r="AA89" s="6"/>
      <c r="AB89" s="6"/>
      <c r="AC89" s="6"/>
      <c r="AD89" s="85"/>
      <c r="AE89" s="6"/>
    </row>
    <row r="90" spans="1:31" ht="6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R90" s="5"/>
      <c r="S90" s="6"/>
      <c r="T90" s="6"/>
      <c r="U90" s="79"/>
      <c r="V90" s="6"/>
      <c r="W90" s="6"/>
      <c r="X90" s="6"/>
      <c r="Y90" s="6"/>
      <c r="Z90" s="6"/>
      <c r="AA90" s="6"/>
      <c r="AB90" s="6"/>
      <c r="AC90" s="6"/>
      <c r="AD90" s="85"/>
      <c r="AE90" s="6"/>
    </row>
    <row r="91" spans="18:42" ht="6" customHeight="1">
      <c r="R91" s="5"/>
      <c r="S91" s="6"/>
      <c r="T91" s="6"/>
      <c r="U91" s="79"/>
      <c r="V91" s="6"/>
      <c r="W91" s="6"/>
      <c r="X91" s="6"/>
      <c r="Y91" s="6"/>
      <c r="Z91" s="6"/>
      <c r="AA91" s="6"/>
      <c r="AB91" s="6"/>
      <c r="AC91" s="6"/>
      <c r="AD91" s="85"/>
      <c r="AE91" s="6"/>
      <c r="AF91" s="80"/>
      <c r="AG91" s="17"/>
      <c r="AH91" s="17"/>
      <c r="AI91" s="17"/>
      <c r="AJ91" s="17"/>
      <c r="AK91" s="17"/>
      <c r="AL91" s="17"/>
      <c r="AM91" s="17"/>
      <c r="AN91" s="17"/>
      <c r="AO91" s="90"/>
      <c r="AP91" s="17"/>
    </row>
    <row r="92" spans="18:42" ht="6" customHeight="1">
      <c r="R92" s="5"/>
      <c r="S92" s="6"/>
      <c r="T92" s="6"/>
      <c r="U92" s="79"/>
      <c r="V92" s="6"/>
      <c r="W92" s="6"/>
      <c r="X92" s="6"/>
      <c r="Y92" s="6"/>
      <c r="Z92" s="6"/>
      <c r="AA92" s="6"/>
      <c r="AB92" s="6"/>
      <c r="AC92" s="6"/>
      <c r="AD92" s="85"/>
      <c r="AF92" s="79"/>
      <c r="AG92" s="6"/>
      <c r="AH92" s="6"/>
      <c r="AI92" s="6"/>
      <c r="AJ92" s="6"/>
      <c r="AK92" s="6"/>
      <c r="AL92" s="6"/>
      <c r="AM92" s="6"/>
      <c r="AN92" s="6"/>
      <c r="AO92" s="91"/>
      <c r="AP92" s="6"/>
    </row>
    <row r="93" spans="1:42" ht="6" customHeight="1" thickBo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R93" s="86"/>
      <c r="S93" s="7"/>
      <c r="T93" s="7"/>
      <c r="U93" s="98"/>
      <c r="V93" s="7"/>
      <c r="W93" s="7"/>
      <c r="X93" s="7"/>
      <c r="Y93" s="7"/>
      <c r="Z93" s="7"/>
      <c r="AA93" s="7"/>
      <c r="AB93" s="7"/>
      <c r="AC93" s="7"/>
      <c r="AD93" s="87"/>
      <c r="AF93" s="50"/>
      <c r="AG93" s="25"/>
      <c r="AH93" s="25"/>
      <c r="AI93" s="25"/>
      <c r="AJ93" s="25"/>
      <c r="AK93" s="25"/>
      <c r="AL93" s="25"/>
      <c r="AM93" s="25"/>
      <c r="AN93" s="25"/>
      <c r="AO93" s="92"/>
      <c r="AP93" s="25"/>
    </row>
    <row r="94" spans="1:43" s="67" customFormat="1" ht="6" customHeight="1">
      <c r="A94" s="251" t="s">
        <v>763</v>
      </c>
      <c r="B94" s="251"/>
      <c r="C94" s="251"/>
      <c r="D94" s="251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51"/>
      <c r="U94" s="251"/>
      <c r="V94" s="251"/>
      <c r="W94" s="251"/>
      <c r="X94" s="251"/>
      <c r="Y94" s="251"/>
      <c r="Z94" s="251"/>
      <c r="AA94" s="251"/>
      <c r="AB94" s="251"/>
      <c r="AC94" s="251"/>
      <c r="AD94" s="251"/>
      <c r="AE94" s="251"/>
      <c r="AF94" s="251"/>
      <c r="AG94" s="251"/>
      <c r="AH94" s="251"/>
      <c r="AI94" s="251"/>
      <c r="AJ94" s="251"/>
      <c r="AK94" s="251"/>
      <c r="AL94" s="251"/>
      <c r="AM94" s="251"/>
      <c r="AN94" s="251"/>
      <c r="AO94" s="251"/>
      <c r="AP94" s="251"/>
      <c r="AQ94" s="115"/>
    </row>
    <row r="95" spans="1:43" s="67" customFormat="1" ht="6" customHeight="1">
      <c r="A95" s="251"/>
      <c r="B95" s="251"/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51"/>
      <c r="AH95" s="251"/>
      <c r="AI95" s="251"/>
      <c r="AJ95" s="251"/>
      <c r="AK95" s="251"/>
      <c r="AL95" s="251"/>
      <c r="AM95" s="251"/>
      <c r="AN95" s="251"/>
      <c r="AO95" s="251"/>
      <c r="AP95" s="251"/>
      <c r="AQ95" s="115"/>
    </row>
    <row r="96" spans="1:43" s="67" customFormat="1" ht="6" customHeight="1">
      <c r="A96" s="251"/>
      <c r="B96" s="251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51"/>
      <c r="AH96" s="251"/>
      <c r="AI96" s="251"/>
      <c r="AJ96" s="251"/>
      <c r="AK96" s="251"/>
      <c r="AL96" s="251"/>
      <c r="AM96" s="251"/>
      <c r="AN96" s="251"/>
      <c r="AO96" s="251"/>
      <c r="AP96" s="251"/>
      <c r="AQ96" s="115"/>
    </row>
    <row r="97" spans="1:44" s="73" customFormat="1" ht="12.75" customHeight="1">
      <c r="A97" s="104" t="s">
        <v>768</v>
      </c>
      <c r="B97" s="105"/>
      <c r="C97" s="105"/>
      <c r="D97" s="105"/>
      <c r="E97" s="105"/>
      <c r="F97" s="105"/>
      <c r="G97" s="105"/>
      <c r="H97" s="105"/>
      <c r="I97" s="105" t="s">
        <v>729</v>
      </c>
      <c r="J97" s="311" t="s">
        <v>770</v>
      </c>
      <c r="K97" s="311"/>
      <c r="L97" s="311"/>
      <c r="M97" s="311"/>
      <c r="N97" s="311"/>
      <c r="O97" s="311"/>
      <c r="P97" s="311" t="s">
        <v>771</v>
      </c>
      <c r="Q97" s="311"/>
      <c r="R97" s="311"/>
      <c r="S97" s="311"/>
      <c r="T97" s="311"/>
      <c r="U97" s="311" t="s">
        <v>772</v>
      </c>
      <c r="V97" s="311"/>
      <c r="W97" s="311"/>
      <c r="X97" s="311" t="s">
        <v>773</v>
      </c>
      <c r="Y97" s="311"/>
      <c r="Z97" s="311"/>
      <c r="AA97" s="311"/>
      <c r="AB97" s="311"/>
      <c r="AC97" s="311"/>
      <c r="AD97" s="311"/>
      <c r="AE97" s="311"/>
      <c r="AF97" s="311"/>
      <c r="AG97" s="311" t="s">
        <v>252</v>
      </c>
      <c r="AH97" s="311"/>
      <c r="AI97" s="311" t="s">
        <v>774</v>
      </c>
      <c r="AJ97" s="311"/>
      <c r="AK97" s="311"/>
      <c r="AL97" s="311"/>
      <c r="AM97" s="311"/>
      <c r="AN97" s="311"/>
      <c r="AO97" s="311"/>
      <c r="AP97" s="312"/>
      <c r="AQ97" s="106"/>
      <c r="AR97" s="106"/>
    </row>
    <row r="98" spans="1:44" s="73" customFormat="1" ht="12.75" customHeight="1">
      <c r="A98" s="107"/>
      <c r="B98" s="108"/>
      <c r="C98" s="108"/>
      <c r="D98" s="108"/>
      <c r="E98" s="108"/>
      <c r="F98" s="108"/>
      <c r="G98" s="108"/>
      <c r="H98" s="108"/>
      <c r="I98" s="112"/>
      <c r="J98" s="108"/>
      <c r="K98" s="108"/>
      <c r="L98" s="108"/>
      <c r="M98" s="108"/>
      <c r="N98" s="108"/>
      <c r="O98" s="111"/>
      <c r="P98" s="108"/>
      <c r="Q98" s="108"/>
      <c r="R98" s="108"/>
      <c r="S98" s="108"/>
      <c r="T98" s="111"/>
      <c r="U98" s="109"/>
      <c r="V98" s="108"/>
      <c r="W98" s="111"/>
      <c r="X98" s="108"/>
      <c r="Y98" s="108"/>
      <c r="Z98" s="108"/>
      <c r="AA98" s="108"/>
      <c r="AB98" s="108"/>
      <c r="AC98" s="108"/>
      <c r="AD98" s="108"/>
      <c r="AE98" s="108"/>
      <c r="AF98" s="113"/>
      <c r="AG98" s="108"/>
      <c r="AH98" s="111"/>
      <c r="AI98" s="108"/>
      <c r="AJ98" s="108"/>
      <c r="AK98" s="108"/>
      <c r="AL98" s="108"/>
      <c r="AM98" s="108"/>
      <c r="AN98" s="108"/>
      <c r="AO98" s="110"/>
      <c r="AP98" s="111"/>
      <c r="AQ98" s="106"/>
      <c r="AR98" s="106"/>
    </row>
    <row r="99" spans="1:44" s="73" customFormat="1" ht="12.75" customHeight="1" thickBot="1">
      <c r="A99" s="117" t="s">
        <v>769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9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9"/>
      <c r="AG99" s="118"/>
      <c r="AH99" s="118"/>
      <c r="AI99" s="118"/>
      <c r="AJ99" s="118"/>
      <c r="AK99" s="118"/>
      <c r="AL99" s="118"/>
      <c r="AM99" s="118"/>
      <c r="AN99" s="118"/>
      <c r="AO99" s="120"/>
      <c r="AP99" s="121"/>
      <c r="AQ99" s="106"/>
      <c r="AR99" s="106"/>
    </row>
    <row r="100" spans="1:44" s="73" customFormat="1" ht="12.75" customHeight="1">
      <c r="A100" s="41" t="s">
        <v>768</v>
      </c>
      <c r="B100" s="40"/>
      <c r="C100" s="40"/>
      <c r="D100" s="40"/>
      <c r="E100" s="40"/>
      <c r="F100" s="40"/>
      <c r="G100" s="40"/>
      <c r="H100" s="40"/>
      <c r="I100" s="40" t="s">
        <v>729</v>
      </c>
      <c r="J100" s="186" t="s">
        <v>770</v>
      </c>
      <c r="K100" s="186"/>
      <c r="L100" s="186"/>
      <c r="M100" s="186"/>
      <c r="N100" s="186"/>
      <c r="O100" s="186"/>
      <c r="P100" s="294" t="s">
        <v>771</v>
      </c>
      <c r="Q100" s="294"/>
      <c r="R100" s="294"/>
      <c r="S100" s="294"/>
      <c r="T100" s="294"/>
      <c r="U100" s="294" t="s">
        <v>772</v>
      </c>
      <c r="V100" s="294"/>
      <c r="W100" s="294"/>
      <c r="X100" s="294" t="s">
        <v>773</v>
      </c>
      <c r="Y100" s="294"/>
      <c r="Z100" s="294"/>
      <c r="AA100" s="294"/>
      <c r="AB100" s="294"/>
      <c r="AC100" s="294"/>
      <c r="AD100" s="294"/>
      <c r="AE100" s="294"/>
      <c r="AF100" s="294"/>
      <c r="AG100" s="294" t="s">
        <v>252</v>
      </c>
      <c r="AH100" s="294"/>
      <c r="AI100" s="294" t="s">
        <v>774</v>
      </c>
      <c r="AJ100" s="294"/>
      <c r="AK100" s="294"/>
      <c r="AL100" s="294"/>
      <c r="AM100" s="294"/>
      <c r="AN100" s="294"/>
      <c r="AO100" s="294"/>
      <c r="AP100" s="298"/>
      <c r="AQ100" s="106"/>
      <c r="AR100" s="106"/>
    </row>
    <row r="101" spans="1:44" s="73" customFormat="1" ht="12.75" customHeight="1">
      <c r="A101" s="107"/>
      <c r="B101" s="108"/>
      <c r="C101" s="108"/>
      <c r="D101" s="108"/>
      <c r="E101" s="108"/>
      <c r="F101" s="108"/>
      <c r="G101" s="108"/>
      <c r="H101" s="108"/>
      <c r="I101" s="112"/>
      <c r="J101" s="108"/>
      <c r="K101" s="108"/>
      <c r="L101" s="108"/>
      <c r="M101" s="108"/>
      <c r="N101" s="108"/>
      <c r="O101" s="111"/>
      <c r="P101" s="108"/>
      <c r="Q101" s="108"/>
      <c r="R101" s="108"/>
      <c r="S101" s="108"/>
      <c r="T101" s="111"/>
      <c r="U101" s="108"/>
      <c r="V101" s="108"/>
      <c r="W101" s="111"/>
      <c r="X101" s="108"/>
      <c r="Y101" s="108"/>
      <c r="Z101" s="108"/>
      <c r="AA101" s="108"/>
      <c r="AB101" s="108"/>
      <c r="AC101" s="108"/>
      <c r="AD101" s="108"/>
      <c r="AE101" s="108"/>
      <c r="AF101" s="113"/>
      <c r="AG101" s="108"/>
      <c r="AH101" s="111"/>
      <c r="AI101" s="108"/>
      <c r="AJ101" s="108"/>
      <c r="AK101" s="108"/>
      <c r="AL101" s="108"/>
      <c r="AM101" s="108"/>
      <c r="AN101" s="108"/>
      <c r="AO101" s="110"/>
      <c r="AP101" s="111"/>
      <c r="AQ101" s="106"/>
      <c r="AR101" s="106"/>
    </row>
    <row r="102" spans="1:44" s="73" customFormat="1" ht="12.75" customHeight="1" thickBot="1">
      <c r="A102" s="117" t="s">
        <v>769</v>
      </c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9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9"/>
      <c r="AG102" s="118"/>
      <c r="AH102" s="118"/>
      <c r="AI102" s="118"/>
      <c r="AJ102" s="118"/>
      <c r="AK102" s="118"/>
      <c r="AL102" s="118"/>
      <c r="AM102" s="118"/>
      <c r="AN102" s="118"/>
      <c r="AO102" s="120"/>
      <c r="AP102" s="121"/>
      <c r="AQ102" s="106"/>
      <c r="AR102" s="106"/>
    </row>
    <row r="103" spans="1:44" s="73" customFormat="1" ht="12.75" customHeight="1">
      <c r="A103" s="41" t="s">
        <v>768</v>
      </c>
      <c r="B103" s="40"/>
      <c r="C103" s="40"/>
      <c r="D103" s="40"/>
      <c r="E103" s="40"/>
      <c r="F103" s="40"/>
      <c r="G103" s="40"/>
      <c r="H103" s="40"/>
      <c r="I103" s="40" t="s">
        <v>729</v>
      </c>
      <c r="J103" s="186" t="s">
        <v>770</v>
      </c>
      <c r="K103" s="186"/>
      <c r="L103" s="186"/>
      <c r="M103" s="186"/>
      <c r="N103" s="186"/>
      <c r="O103" s="186"/>
      <c r="P103" s="294" t="s">
        <v>771</v>
      </c>
      <c r="Q103" s="294"/>
      <c r="R103" s="294"/>
      <c r="S103" s="294"/>
      <c r="T103" s="294"/>
      <c r="U103" s="294" t="s">
        <v>772</v>
      </c>
      <c r="V103" s="294"/>
      <c r="W103" s="294"/>
      <c r="X103" s="294" t="s">
        <v>773</v>
      </c>
      <c r="Y103" s="294"/>
      <c r="Z103" s="294"/>
      <c r="AA103" s="294"/>
      <c r="AB103" s="294"/>
      <c r="AC103" s="294"/>
      <c r="AD103" s="294"/>
      <c r="AE103" s="294"/>
      <c r="AF103" s="294"/>
      <c r="AG103" s="294" t="s">
        <v>252</v>
      </c>
      <c r="AH103" s="294"/>
      <c r="AI103" s="294" t="s">
        <v>774</v>
      </c>
      <c r="AJ103" s="294"/>
      <c r="AK103" s="294"/>
      <c r="AL103" s="294"/>
      <c r="AM103" s="294"/>
      <c r="AN103" s="294"/>
      <c r="AO103" s="294"/>
      <c r="AP103" s="298"/>
      <c r="AQ103" s="106"/>
      <c r="AR103" s="106"/>
    </row>
    <row r="104" spans="1:44" s="73" customFormat="1" ht="12.75" customHeight="1">
      <c r="A104" s="107"/>
      <c r="B104" s="108"/>
      <c r="C104" s="108"/>
      <c r="D104" s="108"/>
      <c r="E104" s="108"/>
      <c r="F104" s="108"/>
      <c r="G104" s="108"/>
      <c r="H104" s="108"/>
      <c r="I104" s="112"/>
      <c r="J104" s="108"/>
      <c r="K104" s="114"/>
      <c r="L104" s="108"/>
      <c r="M104" s="108"/>
      <c r="N104" s="108"/>
      <c r="O104" s="111"/>
      <c r="P104" s="108"/>
      <c r="Q104" s="108"/>
      <c r="R104" s="108"/>
      <c r="S104" s="108"/>
      <c r="T104" s="111"/>
      <c r="U104" s="108"/>
      <c r="V104" s="108"/>
      <c r="W104" s="111"/>
      <c r="X104" s="108"/>
      <c r="Y104" s="108"/>
      <c r="Z104" s="108"/>
      <c r="AA104" s="108"/>
      <c r="AB104" s="108"/>
      <c r="AC104" s="108"/>
      <c r="AD104" s="108"/>
      <c r="AE104" s="108"/>
      <c r="AF104" s="113"/>
      <c r="AG104" s="108"/>
      <c r="AH104" s="111"/>
      <c r="AI104" s="108"/>
      <c r="AJ104" s="108"/>
      <c r="AK104" s="108"/>
      <c r="AL104" s="108"/>
      <c r="AM104" s="108"/>
      <c r="AN104" s="108"/>
      <c r="AO104" s="110"/>
      <c r="AP104" s="111"/>
      <c r="AQ104" s="106"/>
      <c r="AR104" s="106"/>
    </row>
    <row r="105" spans="1:44" s="73" customFormat="1" ht="12.75" customHeight="1" thickBot="1">
      <c r="A105" s="117" t="s">
        <v>769</v>
      </c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9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9"/>
      <c r="AG105" s="118"/>
      <c r="AH105" s="118"/>
      <c r="AI105" s="118"/>
      <c r="AJ105" s="118"/>
      <c r="AK105" s="118"/>
      <c r="AL105" s="118"/>
      <c r="AM105" s="118"/>
      <c r="AN105" s="118"/>
      <c r="AO105" s="120"/>
      <c r="AP105" s="121"/>
      <c r="AQ105" s="106"/>
      <c r="AR105" s="106"/>
    </row>
    <row r="106" ht="6" customHeight="1"/>
    <row r="107" spans="1:24" ht="6" customHeight="1">
      <c r="A107" s="215" t="s">
        <v>764</v>
      </c>
      <c r="B107" s="215"/>
      <c r="C107" s="215"/>
      <c r="D107" s="215"/>
      <c r="E107" s="215"/>
      <c r="F107" s="215"/>
      <c r="G107" s="215"/>
      <c r="H107" s="215"/>
      <c r="I107" s="215"/>
      <c r="K107" s="303" t="s">
        <v>765</v>
      </c>
      <c r="U107" s="303" t="s">
        <v>766</v>
      </c>
      <c r="V107" s="303"/>
      <c r="W107" s="303"/>
      <c r="X107" s="303"/>
    </row>
    <row r="108" spans="1:42" ht="6" customHeight="1">
      <c r="A108" s="215"/>
      <c r="B108" s="215"/>
      <c r="C108" s="215"/>
      <c r="D108" s="215"/>
      <c r="E108" s="215"/>
      <c r="F108" s="215"/>
      <c r="G108" s="215"/>
      <c r="H108" s="215"/>
      <c r="I108" s="215"/>
      <c r="K108" s="303"/>
      <c r="L108" s="25"/>
      <c r="M108" s="25"/>
      <c r="N108" s="25"/>
      <c r="O108" s="25"/>
      <c r="P108" s="25"/>
      <c r="Q108" s="25"/>
      <c r="R108" s="25"/>
      <c r="S108" s="25"/>
      <c r="T108" s="25"/>
      <c r="U108" s="303"/>
      <c r="V108" s="303"/>
      <c r="W108" s="303"/>
      <c r="X108" s="303"/>
      <c r="Y108" s="25"/>
      <c r="Z108" s="25"/>
      <c r="AA108" s="25"/>
      <c r="AB108" s="25"/>
      <c r="AC108" s="25"/>
      <c r="AD108" s="25"/>
      <c r="AE108" s="25"/>
      <c r="AF108" s="50"/>
      <c r="AG108" s="25"/>
      <c r="AH108" s="25"/>
      <c r="AI108" s="25"/>
      <c r="AJ108" s="25"/>
      <c r="AK108" s="25"/>
      <c r="AL108" s="25"/>
      <c r="AM108" s="25"/>
      <c r="AN108" s="25"/>
      <c r="AO108" s="92"/>
      <c r="AP108" s="25"/>
    </row>
    <row r="109" ht="6" customHeight="1"/>
    <row r="110" spans="1:42" ht="6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50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50"/>
      <c r="AG110" s="25"/>
      <c r="AH110" s="25"/>
      <c r="AI110" s="25"/>
      <c r="AJ110" s="25"/>
      <c r="AK110" s="25"/>
      <c r="AL110" s="25"/>
      <c r="AM110" s="25"/>
      <c r="AN110" s="25"/>
      <c r="AO110" s="92"/>
      <c r="AP110" s="25"/>
    </row>
    <row r="111" spans="1:43" s="103" customFormat="1" ht="6" customHeight="1">
      <c r="A111" s="309" t="s">
        <v>767</v>
      </c>
      <c r="B111" s="309"/>
      <c r="C111" s="309"/>
      <c r="D111" s="309"/>
      <c r="E111" s="309"/>
      <c r="F111" s="309"/>
      <c r="G111" s="309"/>
      <c r="H111" s="309"/>
      <c r="I111" s="309"/>
      <c r="J111" s="309"/>
      <c r="K111" s="309"/>
      <c r="L111" s="309"/>
      <c r="M111" s="309"/>
      <c r="N111" s="309"/>
      <c r="O111" s="309"/>
      <c r="P111" s="309"/>
      <c r="Q111" s="309"/>
      <c r="R111" s="309"/>
      <c r="S111" s="309"/>
      <c r="T111" s="309"/>
      <c r="U111" s="309"/>
      <c r="V111" s="309"/>
      <c r="W111" s="309"/>
      <c r="X111" s="309"/>
      <c r="Y111" s="309"/>
      <c r="Z111" s="309"/>
      <c r="AA111" s="309"/>
      <c r="AB111" s="309"/>
      <c r="AC111" s="309"/>
      <c r="AD111" s="309"/>
      <c r="AE111" s="309"/>
      <c r="AF111" s="309"/>
      <c r="AG111" s="309"/>
      <c r="AH111" s="309"/>
      <c r="AI111" s="309"/>
      <c r="AJ111" s="309"/>
      <c r="AK111" s="309"/>
      <c r="AL111" s="309"/>
      <c r="AM111" s="309"/>
      <c r="AN111" s="309"/>
      <c r="AO111" s="309"/>
      <c r="AP111" s="309"/>
      <c r="AQ111" s="116"/>
    </row>
    <row r="112" spans="1:43" s="103" customFormat="1" ht="6" customHeight="1">
      <c r="A112" s="310"/>
      <c r="B112" s="310"/>
      <c r="C112" s="310"/>
      <c r="D112" s="310"/>
      <c r="E112" s="310"/>
      <c r="F112" s="310"/>
      <c r="G112" s="310"/>
      <c r="H112" s="310"/>
      <c r="I112" s="310"/>
      <c r="J112" s="310"/>
      <c r="K112" s="310"/>
      <c r="L112" s="310"/>
      <c r="M112" s="310"/>
      <c r="N112" s="310"/>
      <c r="O112" s="310"/>
      <c r="P112" s="310"/>
      <c r="Q112" s="310"/>
      <c r="R112" s="310"/>
      <c r="S112" s="310"/>
      <c r="T112" s="310"/>
      <c r="U112" s="310"/>
      <c r="V112" s="310"/>
      <c r="W112" s="310"/>
      <c r="X112" s="310"/>
      <c r="Y112" s="310"/>
      <c r="Z112" s="310"/>
      <c r="AA112" s="310"/>
      <c r="AB112" s="310"/>
      <c r="AC112" s="310"/>
      <c r="AD112" s="310"/>
      <c r="AE112" s="310"/>
      <c r="AF112" s="310"/>
      <c r="AG112" s="310"/>
      <c r="AH112" s="310"/>
      <c r="AI112" s="310"/>
      <c r="AJ112" s="310"/>
      <c r="AK112" s="310"/>
      <c r="AL112" s="310"/>
      <c r="AM112" s="310"/>
      <c r="AN112" s="310"/>
      <c r="AO112" s="310"/>
      <c r="AP112" s="310"/>
      <c r="AQ112" s="116"/>
    </row>
    <row r="113" spans="1:42" s="102" customFormat="1" ht="6" customHeight="1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</row>
    <row r="114" ht="6" customHeight="1"/>
    <row r="115" ht="6" customHeight="1"/>
    <row r="116" ht="6" customHeight="1"/>
  </sheetData>
  <mergeCells count="45">
    <mergeCell ref="U107:X108"/>
    <mergeCell ref="A25:H27"/>
    <mergeCell ref="A111:AP112"/>
    <mergeCell ref="J97:O97"/>
    <mergeCell ref="P97:T97"/>
    <mergeCell ref="U97:W97"/>
    <mergeCell ref="X97:AF97"/>
    <mergeCell ref="AG97:AH97"/>
    <mergeCell ref="AI97:AP97"/>
    <mergeCell ref="A107:I108"/>
    <mergeCell ref="K107:K108"/>
    <mergeCell ref="A44:E45"/>
    <mergeCell ref="L28:M29"/>
    <mergeCell ref="L41:M42"/>
    <mergeCell ref="J100:O100"/>
    <mergeCell ref="J103:O103"/>
    <mergeCell ref="AJ19:AK20"/>
    <mergeCell ref="V25:AD27"/>
    <mergeCell ref="A94:AP96"/>
    <mergeCell ref="U103:W103"/>
    <mergeCell ref="X103:AF103"/>
    <mergeCell ref="X100:AF100"/>
    <mergeCell ref="AG100:AH100"/>
    <mergeCell ref="T28:Y29"/>
    <mergeCell ref="P103:T103"/>
    <mergeCell ref="P100:T100"/>
    <mergeCell ref="AG103:AH103"/>
    <mergeCell ref="AJ11:AL12"/>
    <mergeCell ref="AJ1:AM2"/>
    <mergeCell ref="AJ3:AM4"/>
    <mergeCell ref="AG3:AH4"/>
    <mergeCell ref="AF65:AM66"/>
    <mergeCell ref="A50:AP51"/>
    <mergeCell ref="U100:W100"/>
    <mergeCell ref="AI100:AP100"/>
    <mergeCell ref="AI103:AP103"/>
    <mergeCell ref="A1:C2"/>
    <mergeCell ref="I3:K4"/>
    <mergeCell ref="AC3:AF4"/>
    <mergeCell ref="L3:M4"/>
    <mergeCell ref="X3:Y4"/>
    <mergeCell ref="V3:W4"/>
    <mergeCell ref="F3:H4"/>
    <mergeCell ref="A3:B4"/>
    <mergeCell ref="R3:U4"/>
  </mergeCells>
  <printOptions/>
  <pageMargins left="0.25" right="0" top="0" bottom="0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U27"/>
  <sheetViews>
    <sheetView workbookViewId="0" topLeftCell="B1">
      <selection activeCell="C9" sqref="C9"/>
    </sheetView>
  </sheetViews>
  <sheetFormatPr defaultColWidth="9.140625" defaultRowHeight="12.75"/>
  <sheetData>
    <row r="1" spans="2:20" ht="12.75">
      <c r="B1" t="s">
        <v>285</v>
      </c>
      <c r="C1" t="s">
        <v>963</v>
      </c>
      <c r="D1" t="s">
        <v>964</v>
      </c>
      <c r="E1" t="s">
        <v>965</v>
      </c>
      <c r="F1" t="s">
        <v>966</v>
      </c>
      <c r="G1" t="s">
        <v>967</v>
      </c>
      <c r="H1" t="s">
        <v>968</v>
      </c>
      <c r="I1" t="s">
        <v>976</v>
      </c>
      <c r="J1" t="s">
        <v>981</v>
      </c>
      <c r="K1" t="s">
        <v>980</v>
      </c>
      <c r="L1" t="s">
        <v>982</v>
      </c>
      <c r="M1" t="s">
        <v>1298</v>
      </c>
      <c r="O1" t="s">
        <v>933</v>
      </c>
      <c r="P1" t="s">
        <v>777</v>
      </c>
      <c r="Q1" t="s">
        <v>352</v>
      </c>
      <c r="R1" t="s">
        <v>932</v>
      </c>
      <c r="S1" t="s">
        <v>975</v>
      </c>
      <c r="T1" t="s">
        <v>935</v>
      </c>
    </row>
    <row r="2" spans="1:19" ht="12.75">
      <c r="A2" t="s">
        <v>0</v>
      </c>
      <c r="B2">
        <f>INDEX('dice roll'!H2,1)</f>
        <v>0</v>
      </c>
      <c r="C2">
        <f>INDEX('Chapter 1'!H6,1)</f>
        <v>0</v>
      </c>
      <c r="D2">
        <f>INDEX('Chapter 2'!B13,1)</f>
        <v>0</v>
      </c>
      <c r="H2">
        <f>INDEX('Chapter 6'!E27,1)</f>
        <v>0</v>
      </c>
      <c r="I2" s="158">
        <f aca="true" t="shared" si="0" ref="I2:I8">S2</f>
        <v>0</v>
      </c>
      <c r="J2">
        <f aca="true" t="shared" si="1" ref="J2:J7">IF(K2&gt;0,K2,1)</f>
        <v>1</v>
      </c>
      <c r="K2">
        <f>SUM(N2,E2:I2)</f>
        <v>1</v>
      </c>
      <c r="L2">
        <f aca="true" t="shared" si="2" ref="L2:L9">SUM(B2,C2)</f>
        <v>0</v>
      </c>
      <c r="M2">
        <f aca="true" t="shared" si="3" ref="M2:M9">SUM(L2,D2)</f>
        <v>0</v>
      </c>
      <c r="N2">
        <f>IF(M2&gt;0,M2,1)</f>
        <v>1</v>
      </c>
      <c r="O2">
        <f aca="true" t="shared" si="4" ref="O2:O8">SUM(C11,H11,B11)</f>
        <v>0</v>
      </c>
      <c r="P2" s="55"/>
      <c r="Q2" s="55">
        <f aca="true" t="shared" si="5" ref="Q2:Q8">O2+P2</f>
        <v>0</v>
      </c>
      <c r="R2" s="55">
        <f>Q2-O27</f>
        <v>0</v>
      </c>
      <c r="S2" s="158">
        <f aca="true" t="shared" si="6" ref="S2:S8">Q2-R2</f>
        <v>0</v>
      </c>
    </row>
    <row r="3" spans="1:19" ht="12.75">
      <c r="A3" t="s">
        <v>1</v>
      </c>
      <c r="B3">
        <f>INDEX('dice roll'!H3,1)</f>
        <v>0</v>
      </c>
      <c r="C3">
        <f>INDEX('Chapter 1'!H7,1)</f>
        <v>0</v>
      </c>
      <c r="D3">
        <f>INDEX('Chapter 2'!B14,1)</f>
        <v>0</v>
      </c>
      <c r="H3">
        <f>INDEX('Chapter 6'!E28,1)</f>
        <v>0</v>
      </c>
      <c r="I3" s="158">
        <f t="shared" si="0"/>
        <v>0</v>
      </c>
      <c r="J3">
        <f t="shared" si="1"/>
        <v>1</v>
      </c>
      <c r="K3">
        <f aca="true" t="shared" si="7" ref="K3:K8">SUM(B3:I3)</f>
        <v>0</v>
      </c>
      <c r="L3">
        <f t="shared" si="2"/>
        <v>0</v>
      </c>
      <c r="M3">
        <f t="shared" si="3"/>
        <v>0</v>
      </c>
      <c r="O3">
        <f t="shared" si="4"/>
        <v>0</v>
      </c>
      <c r="P3" s="55"/>
      <c r="Q3" s="55">
        <f t="shared" si="5"/>
        <v>0</v>
      </c>
      <c r="R3" s="55">
        <f>Q3-P27</f>
        <v>0</v>
      </c>
      <c r="S3" s="158">
        <f t="shared" si="6"/>
        <v>0</v>
      </c>
    </row>
    <row r="4" spans="1:19" ht="12.75">
      <c r="A4" t="s">
        <v>2</v>
      </c>
      <c r="B4">
        <f>INDEX('dice roll'!H4,1)</f>
        <v>0</v>
      </c>
      <c r="C4">
        <f>INDEX('Chapter 1'!H8,1)</f>
        <v>0</v>
      </c>
      <c r="D4">
        <f>INDEX('Chapter 2'!B15,1)</f>
        <v>0</v>
      </c>
      <c r="H4">
        <f>INDEX('Chapter 6'!E29,1)</f>
        <v>0</v>
      </c>
      <c r="I4" s="158">
        <f t="shared" si="0"/>
        <v>0</v>
      </c>
      <c r="J4">
        <f t="shared" si="1"/>
        <v>1</v>
      </c>
      <c r="K4">
        <f t="shared" si="7"/>
        <v>0</v>
      </c>
      <c r="L4">
        <f t="shared" si="2"/>
        <v>0</v>
      </c>
      <c r="M4">
        <f t="shared" si="3"/>
        <v>0</v>
      </c>
      <c r="O4">
        <f t="shared" si="4"/>
        <v>0</v>
      </c>
      <c r="P4" s="55"/>
      <c r="Q4" s="55">
        <f t="shared" si="5"/>
        <v>0</v>
      </c>
      <c r="R4" s="55">
        <f>Q4-Q27</f>
        <v>0</v>
      </c>
      <c r="S4" s="158">
        <f t="shared" si="6"/>
        <v>0</v>
      </c>
    </row>
    <row r="5" spans="1:19" ht="12.75">
      <c r="A5" t="s">
        <v>3</v>
      </c>
      <c r="B5">
        <f>INDEX('dice roll'!H5,1)</f>
        <v>0</v>
      </c>
      <c r="C5">
        <f>INDEX('Chapter 1'!H9,1)</f>
        <v>0</v>
      </c>
      <c r="D5">
        <f>INDEX('Chapter 2'!B16,1)</f>
        <v>0</v>
      </c>
      <c r="H5">
        <f>INDEX('Chapter 6'!E30,1)</f>
        <v>0</v>
      </c>
      <c r="I5" s="158">
        <f t="shared" si="0"/>
        <v>0</v>
      </c>
      <c r="J5">
        <f t="shared" si="1"/>
        <v>1</v>
      </c>
      <c r="K5">
        <f t="shared" si="7"/>
        <v>0</v>
      </c>
      <c r="L5">
        <f t="shared" si="2"/>
        <v>0</v>
      </c>
      <c r="M5">
        <f t="shared" si="3"/>
        <v>0</v>
      </c>
      <c r="O5">
        <f t="shared" si="4"/>
        <v>0</v>
      </c>
      <c r="P5" s="55"/>
      <c r="Q5" s="55">
        <f t="shared" si="5"/>
        <v>0</v>
      </c>
      <c r="R5" s="55">
        <f>Q5-R27</f>
        <v>0</v>
      </c>
      <c r="S5" s="158">
        <f t="shared" si="6"/>
        <v>0</v>
      </c>
    </row>
    <row r="6" spans="1:19" ht="12.75">
      <c r="A6" t="s">
        <v>4</v>
      </c>
      <c r="B6">
        <f>INDEX('dice roll'!H6,1)</f>
        <v>0</v>
      </c>
      <c r="C6">
        <f>INDEX('Chapter 1'!H10,1)</f>
        <v>0</v>
      </c>
      <c r="D6">
        <f>INDEX('Chapter 2'!B17,1)</f>
        <v>0</v>
      </c>
      <c r="H6">
        <f>INDEX('Chapter 6'!E31,1)</f>
        <v>0</v>
      </c>
      <c r="I6" s="158">
        <f t="shared" si="0"/>
        <v>0</v>
      </c>
      <c r="J6">
        <f t="shared" si="1"/>
        <v>1</v>
      </c>
      <c r="K6">
        <f t="shared" si="7"/>
        <v>0</v>
      </c>
      <c r="L6">
        <f t="shared" si="2"/>
        <v>0</v>
      </c>
      <c r="M6">
        <f t="shared" si="3"/>
        <v>0</v>
      </c>
      <c r="O6">
        <f t="shared" si="4"/>
        <v>0</v>
      </c>
      <c r="P6" s="55"/>
      <c r="Q6" s="55">
        <f t="shared" si="5"/>
        <v>0</v>
      </c>
      <c r="R6" s="55">
        <f>Q6-S27</f>
        <v>0</v>
      </c>
      <c r="S6" s="158">
        <f t="shared" si="6"/>
        <v>0</v>
      </c>
    </row>
    <row r="7" spans="1:19" ht="12.75">
      <c r="A7" t="s">
        <v>5</v>
      </c>
      <c r="B7">
        <f>INDEX('dice roll'!H7,1)</f>
        <v>0</v>
      </c>
      <c r="C7">
        <f>INDEX('Chapter 1'!H11,1)</f>
        <v>0</v>
      </c>
      <c r="D7">
        <f>INDEX('Chapter 2'!B18,1)</f>
        <v>0</v>
      </c>
      <c r="H7">
        <f>INDEX('Chapter 6'!E32,1)</f>
        <v>0</v>
      </c>
      <c r="I7" s="158">
        <f t="shared" si="0"/>
        <v>0</v>
      </c>
      <c r="J7">
        <f t="shared" si="1"/>
        <v>1</v>
      </c>
      <c r="K7">
        <f t="shared" si="7"/>
        <v>0</v>
      </c>
      <c r="L7">
        <f t="shared" si="2"/>
        <v>0</v>
      </c>
      <c r="M7">
        <f t="shared" si="3"/>
        <v>0</v>
      </c>
      <c r="O7">
        <f t="shared" si="4"/>
        <v>0</v>
      </c>
      <c r="P7" s="55"/>
      <c r="Q7" s="55">
        <f t="shared" si="5"/>
        <v>0</v>
      </c>
      <c r="R7" s="55">
        <f>Q7-T27</f>
        <v>0</v>
      </c>
      <c r="S7" s="158">
        <f t="shared" si="6"/>
        <v>0</v>
      </c>
    </row>
    <row r="8" spans="1:19" ht="12.75">
      <c r="A8" t="s">
        <v>6</v>
      </c>
      <c r="B8">
        <f>INDEX('dice roll'!H8,1)</f>
        <v>0</v>
      </c>
      <c r="C8">
        <f>INDEX('Chapter 1'!H12,1)</f>
        <v>-8</v>
      </c>
      <c r="D8">
        <f>INDEX('Chapter 2'!B19,1)</f>
        <v>0</v>
      </c>
      <c r="H8">
        <f>INDEX('Chapter 6'!E33,1)</f>
        <v>0</v>
      </c>
      <c r="I8" s="158">
        <f t="shared" si="0"/>
        <v>0</v>
      </c>
      <c r="J8">
        <f>SUM(B8:I8)</f>
        <v>-8</v>
      </c>
      <c r="K8">
        <f t="shared" si="7"/>
        <v>-8</v>
      </c>
      <c r="L8">
        <f t="shared" si="2"/>
        <v>-8</v>
      </c>
      <c r="M8">
        <f t="shared" si="3"/>
        <v>-8</v>
      </c>
      <c r="O8">
        <f t="shared" si="4"/>
        <v>0</v>
      </c>
      <c r="P8" s="55"/>
      <c r="Q8" s="55">
        <f t="shared" si="5"/>
        <v>0</v>
      </c>
      <c r="R8" s="55">
        <f>Q8-U27</f>
        <v>0</v>
      </c>
      <c r="S8" s="158">
        <f t="shared" si="6"/>
        <v>0</v>
      </c>
    </row>
    <row r="9" spans="1:13" ht="12.75">
      <c r="A9" t="s">
        <v>107</v>
      </c>
      <c r="B9">
        <f>ROUNDDOWN((SUM(B2:B8))/7,0)</f>
        <v>0</v>
      </c>
      <c r="C9">
        <f>INDEX('Chapter 1'!F13,1)</f>
        <v>-9</v>
      </c>
      <c r="D9">
        <v>0</v>
      </c>
      <c r="F9">
        <f>INDEX('Chapter 4'!A26,1)</f>
        <v>-5</v>
      </c>
      <c r="J9">
        <f>ROUNDDOWN((SUM(J2:J8))/7,0)+(SUM(C9:I9))</f>
        <v>-14</v>
      </c>
      <c r="K9">
        <f>ROUNDDOWN((SUM(K2:K8))/7,0)</f>
        <v>-1</v>
      </c>
      <c r="L9">
        <f t="shared" si="2"/>
        <v>-9</v>
      </c>
      <c r="M9">
        <f t="shared" si="3"/>
        <v>-9</v>
      </c>
    </row>
    <row r="10" spans="2:21" ht="12.75">
      <c r="B10" t="s">
        <v>747</v>
      </c>
      <c r="O10" t="s">
        <v>0</v>
      </c>
      <c r="P10" t="s">
        <v>1</v>
      </c>
      <c r="Q10" t="s">
        <v>2</v>
      </c>
      <c r="R10" t="s">
        <v>3</v>
      </c>
      <c r="S10" t="s">
        <v>4</v>
      </c>
      <c r="T10" t="s">
        <v>5</v>
      </c>
      <c r="U10" t="s">
        <v>6</v>
      </c>
    </row>
    <row r="11" spans="1:21" ht="12.75">
      <c r="A11" t="s">
        <v>0</v>
      </c>
      <c r="B11">
        <f>INDEX('dice roll'!I2,1)</f>
        <v>0</v>
      </c>
      <c r="C11" s="145">
        <f>INDEX('Chapter 1'!B62,1)</f>
        <v>0</v>
      </c>
      <c r="H11" s="145">
        <f>INDEX('Chapter 6'!C27,1)</f>
        <v>0</v>
      </c>
      <c r="J11" s="55">
        <f aca="true" t="shared" si="8" ref="J11:J17">R2</f>
        <v>0</v>
      </c>
      <c r="O11" s="157">
        <f>Q2</f>
        <v>0</v>
      </c>
      <c r="P11" s="55">
        <f>Q3</f>
        <v>0</v>
      </c>
      <c r="Q11" s="55">
        <f>Q4</f>
        <v>0</v>
      </c>
      <c r="R11" s="55">
        <f>Q5</f>
        <v>0</v>
      </c>
      <c r="S11" s="55">
        <f>Q6</f>
        <v>0</v>
      </c>
      <c r="T11" s="55">
        <f>Q7</f>
        <v>0</v>
      </c>
      <c r="U11" s="55">
        <f>Q8</f>
        <v>0</v>
      </c>
    </row>
    <row r="12" spans="1:21" ht="12.75">
      <c r="A12" t="s">
        <v>1</v>
      </c>
      <c r="B12">
        <f>INDEX('dice roll'!I3,1)</f>
        <v>0</v>
      </c>
      <c r="C12" s="145">
        <f>INDEX('Chapter 1'!B63,1)</f>
        <v>0</v>
      </c>
      <c r="H12" s="145">
        <f>INDEX('Chapter 6'!C28,1)</f>
        <v>0</v>
      </c>
      <c r="J12" s="55">
        <f t="shared" si="8"/>
        <v>0</v>
      </c>
      <c r="O12" s="152">
        <f aca="true" t="shared" si="9" ref="O12:U12">IF(O11&gt;1,1,0)</f>
        <v>0</v>
      </c>
      <c r="P12" s="152">
        <f t="shared" si="9"/>
        <v>0</v>
      </c>
      <c r="Q12" s="152">
        <f t="shared" si="9"/>
        <v>0</v>
      </c>
      <c r="R12" s="152">
        <f t="shared" si="9"/>
        <v>0</v>
      </c>
      <c r="S12" s="152">
        <f t="shared" si="9"/>
        <v>0</v>
      </c>
      <c r="T12" s="152">
        <f t="shared" si="9"/>
        <v>0</v>
      </c>
      <c r="U12" s="152">
        <f t="shared" si="9"/>
        <v>0</v>
      </c>
    </row>
    <row r="13" spans="1:21" ht="12.75">
      <c r="A13" t="s">
        <v>2</v>
      </c>
      <c r="B13">
        <f>INDEX('dice roll'!I4,1)</f>
        <v>0</v>
      </c>
      <c r="C13" s="145">
        <f>INDEX('Chapter 1'!B64,1)</f>
        <v>0</v>
      </c>
      <c r="H13" s="145">
        <f>INDEX('Chapter 6'!C29,1)</f>
        <v>0</v>
      </c>
      <c r="J13" s="55">
        <f t="shared" si="8"/>
        <v>0</v>
      </c>
      <c r="O13" s="152">
        <f aca="true" t="shared" si="10" ref="O13:T13">IF(O11&gt;2,1,0)</f>
        <v>0</v>
      </c>
      <c r="P13" s="152">
        <f t="shared" si="10"/>
        <v>0</v>
      </c>
      <c r="Q13" s="152">
        <f t="shared" si="10"/>
        <v>0</v>
      </c>
      <c r="R13" s="152">
        <f t="shared" si="10"/>
        <v>0</v>
      </c>
      <c r="S13" s="152">
        <f t="shared" si="10"/>
        <v>0</v>
      </c>
      <c r="T13" s="152">
        <f t="shared" si="10"/>
        <v>0</v>
      </c>
      <c r="U13" s="152">
        <f>IF(U11&gt;2,1,0)</f>
        <v>0</v>
      </c>
    </row>
    <row r="14" spans="1:21" ht="12.75">
      <c r="A14" t="s">
        <v>3</v>
      </c>
      <c r="B14">
        <f>INDEX('dice roll'!I5,1)</f>
        <v>0</v>
      </c>
      <c r="C14" s="145">
        <f>INDEX('Chapter 1'!B65,1)</f>
        <v>0</v>
      </c>
      <c r="H14" s="145">
        <f>INDEX('Chapter 6'!C30,1)</f>
        <v>0</v>
      </c>
      <c r="J14" s="55">
        <f t="shared" si="8"/>
        <v>0</v>
      </c>
      <c r="O14" s="152">
        <f aca="true" t="shared" si="11" ref="O14:T14">IF(O11&gt;3,1,0)</f>
        <v>0</v>
      </c>
      <c r="P14" s="152">
        <f t="shared" si="11"/>
        <v>0</v>
      </c>
      <c r="Q14" s="152">
        <f t="shared" si="11"/>
        <v>0</v>
      </c>
      <c r="R14" s="152">
        <f t="shared" si="11"/>
        <v>0</v>
      </c>
      <c r="S14" s="152">
        <f t="shared" si="11"/>
        <v>0</v>
      </c>
      <c r="T14" s="152">
        <f t="shared" si="11"/>
        <v>0</v>
      </c>
      <c r="U14" s="152">
        <f>IF(U11&gt;3,1,0)</f>
        <v>0</v>
      </c>
    </row>
    <row r="15" spans="1:21" ht="12.75">
      <c r="A15" t="s">
        <v>4</v>
      </c>
      <c r="B15">
        <f>INDEX('dice roll'!I6,1)</f>
        <v>0</v>
      </c>
      <c r="C15" s="145">
        <f>INDEX('Chapter 1'!B66,1)</f>
        <v>0</v>
      </c>
      <c r="H15" s="145">
        <f>INDEX('Chapter 6'!C31,1)</f>
        <v>0</v>
      </c>
      <c r="J15" s="55">
        <f t="shared" si="8"/>
        <v>0</v>
      </c>
      <c r="O15" s="152">
        <f aca="true" t="shared" si="12" ref="O15:T15">IF(O11&gt;4,1,0)</f>
        <v>0</v>
      </c>
      <c r="P15" s="152">
        <f t="shared" si="12"/>
        <v>0</v>
      </c>
      <c r="Q15" s="152">
        <f t="shared" si="12"/>
        <v>0</v>
      </c>
      <c r="R15" s="152">
        <f t="shared" si="12"/>
        <v>0</v>
      </c>
      <c r="S15" s="152">
        <f t="shared" si="12"/>
        <v>0</v>
      </c>
      <c r="T15" s="152">
        <f t="shared" si="12"/>
        <v>0</v>
      </c>
      <c r="U15" s="152">
        <f>IF(U11&gt;4,1,0)</f>
        <v>0</v>
      </c>
    </row>
    <row r="16" spans="1:21" ht="12.75">
      <c r="A16" t="s">
        <v>5</v>
      </c>
      <c r="B16">
        <f>INDEX('dice roll'!I7,1)</f>
        <v>0</v>
      </c>
      <c r="C16" s="145">
        <f>INDEX('Chapter 1'!B67,1)</f>
        <v>0</v>
      </c>
      <c r="H16" s="145">
        <f>INDEX('Chapter 6'!C32,1)</f>
        <v>0</v>
      </c>
      <c r="J16" s="55">
        <f t="shared" si="8"/>
        <v>0</v>
      </c>
      <c r="O16" s="152">
        <f aca="true" t="shared" si="13" ref="O16:T16">IF(O11&gt;5,1,0)</f>
        <v>0</v>
      </c>
      <c r="P16" s="152">
        <f t="shared" si="13"/>
        <v>0</v>
      </c>
      <c r="Q16" s="152">
        <f t="shared" si="13"/>
        <v>0</v>
      </c>
      <c r="R16" s="152">
        <f t="shared" si="13"/>
        <v>0</v>
      </c>
      <c r="S16" s="152">
        <f t="shared" si="13"/>
        <v>0</v>
      </c>
      <c r="T16" s="152">
        <f t="shared" si="13"/>
        <v>0</v>
      </c>
      <c r="U16" s="152">
        <f>IF(U11&gt;5,1,0)</f>
        <v>0</v>
      </c>
    </row>
    <row r="17" spans="1:21" ht="12.75">
      <c r="A17" t="s">
        <v>6</v>
      </c>
      <c r="B17">
        <f>INDEX('dice roll'!I8,1)</f>
        <v>0</v>
      </c>
      <c r="C17" s="145">
        <f>INDEX('Chapter 1'!B68,1)</f>
        <v>0</v>
      </c>
      <c r="H17" s="145">
        <f>INDEX('Chapter 6'!C33,1)</f>
        <v>0</v>
      </c>
      <c r="J17" s="55">
        <f t="shared" si="8"/>
        <v>0</v>
      </c>
      <c r="O17" s="152">
        <f aca="true" t="shared" si="14" ref="O17:T17">IF(O11&gt;6,1,0)</f>
        <v>0</v>
      </c>
      <c r="P17" s="152">
        <f t="shared" si="14"/>
        <v>0</v>
      </c>
      <c r="Q17" s="152">
        <f t="shared" si="14"/>
        <v>0</v>
      </c>
      <c r="R17" s="152">
        <f t="shared" si="14"/>
        <v>0</v>
      </c>
      <c r="S17" s="152">
        <f t="shared" si="14"/>
        <v>0</v>
      </c>
      <c r="T17" s="152">
        <f t="shared" si="14"/>
        <v>0</v>
      </c>
      <c r="U17" s="152">
        <f>IF(U11&gt;6,1,0)</f>
        <v>0</v>
      </c>
    </row>
    <row r="18" spans="1:21" ht="12.75">
      <c r="A18" t="s">
        <v>107</v>
      </c>
      <c r="O18" s="152">
        <f aca="true" t="shared" si="15" ref="O18:T18">IF(O11&gt;7,1,0)</f>
        <v>0</v>
      </c>
      <c r="P18" s="152">
        <f t="shared" si="15"/>
        <v>0</v>
      </c>
      <c r="Q18" s="152">
        <f t="shared" si="15"/>
        <v>0</v>
      </c>
      <c r="R18" s="152">
        <f t="shared" si="15"/>
        <v>0</v>
      </c>
      <c r="S18" s="152">
        <f t="shared" si="15"/>
        <v>0</v>
      </c>
      <c r="T18" s="152">
        <f t="shared" si="15"/>
        <v>0</v>
      </c>
      <c r="U18" s="152">
        <f>IF(U11&gt;7,1,0)</f>
        <v>0</v>
      </c>
    </row>
    <row r="19" spans="7:21" ht="12.75">
      <c r="G19" t="s">
        <v>1295</v>
      </c>
      <c r="O19" s="152">
        <f aca="true" t="shared" si="16" ref="O19:T19">IF(O11&gt;8,1,0)</f>
        <v>0</v>
      </c>
      <c r="P19" s="152">
        <f t="shared" si="16"/>
        <v>0</v>
      </c>
      <c r="Q19" s="152">
        <f t="shared" si="16"/>
        <v>0</v>
      </c>
      <c r="R19" s="152">
        <f t="shared" si="16"/>
        <v>0</v>
      </c>
      <c r="S19" s="152">
        <f t="shared" si="16"/>
        <v>0</v>
      </c>
      <c r="T19" s="152">
        <f t="shared" si="16"/>
        <v>0</v>
      </c>
      <c r="U19" s="152">
        <f>IF(U11&gt;8,1,0)</f>
        <v>0</v>
      </c>
    </row>
    <row r="20" spans="1:21" ht="12.75">
      <c r="A20" t="s">
        <v>20</v>
      </c>
      <c r="B20">
        <v>0</v>
      </c>
      <c r="C20">
        <f>INDEX('Chapter 1'!F16,1)</f>
        <v>-9</v>
      </c>
      <c r="D20">
        <f>INDEX('Chapter 2'!B22,1)</f>
        <v>10</v>
      </c>
      <c r="E20">
        <f>INDEX('Chapter 3'!A20,1)</f>
        <v>0</v>
      </c>
      <c r="F20">
        <f>INDEX('Chapter 4'!A33,1)</f>
        <v>10</v>
      </c>
      <c r="G20">
        <f>INDEX('Chapter 7'!D37,1)</f>
        <v>0</v>
      </c>
      <c r="H20">
        <f>INDEX('Chapter 6'!A17,1)</f>
        <v>0</v>
      </c>
      <c r="J20">
        <f>SUM(B20:I20)</f>
        <v>11</v>
      </c>
      <c r="O20" s="152">
        <f aca="true" t="shared" si="17" ref="O20:T20">IF(O11&gt;9,1,0)</f>
        <v>0</v>
      </c>
      <c r="P20" s="152">
        <f t="shared" si="17"/>
        <v>0</v>
      </c>
      <c r="Q20" s="152">
        <f t="shared" si="17"/>
        <v>0</v>
      </c>
      <c r="R20" s="152">
        <f t="shared" si="17"/>
        <v>0</v>
      </c>
      <c r="S20" s="152">
        <f t="shared" si="17"/>
        <v>0</v>
      </c>
      <c r="T20" s="152">
        <f t="shared" si="17"/>
        <v>0</v>
      </c>
      <c r="U20" s="152">
        <f>IF(U11&gt;9,1,0)</f>
        <v>0</v>
      </c>
    </row>
    <row r="21" spans="15:21" ht="12.75">
      <c r="O21" s="152">
        <f aca="true" t="shared" si="18" ref="O21:T21">IF(O11&gt;10,1,0)</f>
        <v>0</v>
      </c>
      <c r="P21" s="152">
        <f t="shared" si="18"/>
        <v>0</v>
      </c>
      <c r="Q21" s="152">
        <f t="shared" si="18"/>
        <v>0</v>
      </c>
      <c r="R21" s="152">
        <f t="shared" si="18"/>
        <v>0</v>
      </c>
      <c r="S21" s="152">
        <f t="shared" si="18"/>
        <v>0</v>
      </c>
      <c r="T21" s="152">
        <f t="shared" si="18"/>
        <v>0</v>
      </c>
      <c r="U21" s="152">
        <f>IF(U11&gt;10,1,0)</f>
        <v>0</v>
      </c>
    </row>
    <row r="22" spans="1:21" ht="12.75">
      <c r="A22" t="s">
        <v>971</v>
      </c>
      <c r="B22">
        <v>0</v>
      </c>
      <c r="C22">
        <v>0</v>
      </c>
      <c r="D22">
        <f>INDEX('Chapter 2'!B21,1)</f>
        <v>15</v>
      </c>
      <c r="E22">
        <f>INDEX('Chapter 3'!A24,1)</f>
        <v>0</v>
      </c>
      <c r="J22">
        <f>SUM(B22:I22)</f>
        <v>15</v>
      </c>
      <c r="O22" s="152">
        <f aca="true" t="shared" si="19" ref="O22:T22">IF(O11&gt;11,1,0)</f>
        <v>0</v>
      </c>
      <c r="P22" s="152">
        <f t="shared" si="19"/>
        <v>0</v>
      </c>
      <c r="Q22" s="152">
        <f t="shared" si="19"/>
        <v>0</v>
      </c>
      <c r="R22" s="152">
        <f t="shared" si="19"/>
        <v>0</v>
      </c>
      <c r="S22" s="152">
        <f t="shared" si="19"/>
        <v>0</v>
      </c>
      <c r="T22" s="152">
        <f t="shared" si="19"/>
        <v>0</v>
      </c>
      <c r="U22" s="152">
        <f>IF(U11&gt;11,1,0)</f>
        <v>0</v>
      </c>
    </row>
    <row r="23" spans="15:21" ht="12.75">
      <c r="O23" s="152">
        <f aca="true" t="shared" si="20" ref="O23:T23">IF(O11&gt;12,1,0)</f>
        <v>0</v>
      </c>
      <c r="P23" s="152">
        <f t="shared" si="20"/>
        <v>0</v>
      </c>
      <c r="Q23" s="152">
        <f t="shared" si="20"/>
        <v>0</v>
      </c>
      <c r="R23" s="152">
        <f t="shared" si="20"/>
        <v>0</v>
      </c>
      <c r="S23" s="152">
        <f t="shared" si="20"/>
        <v>0</v>
      </c>
      <c r="T23" s="152">
        <f t="shared" si="20"/>
        <v>0</v>
      </c>
      <c r="U23" s="152">
        <f>IF(U11&gt;12,1,0)</f>
        <v>0</v>
      </c>
    </row>
    <row r="24" spans="15:21" ht="12.75">
      <c r="O24" s="152">
        <f aca="true" t="shared" si="21" ref="O24:T24">IF(O11&gt;13,1,0)</f>
        <v>0</v>
      </c>
      <c r="P24" s="152">
        <f t="shared" si="21"/>
        <v>0</v>
      </c>
      <c r="Q24" s="152">
        <f t="shared" si="21"/>
        <v>0</v>
      </c>
      <c r="R24" s="152">
        <f t="shared" si="21"/>
        <v>0</v>
      </c>
      <c r="S24" s="152">
        <f t="shared" si="21"/>
        <v>0</v>
      </c>
      <c r="T24" s="152">
        <f t="shared" si="21"/>
        <v>0</v>
      </c>
      <c r="U24" s="152">
        <f>IF(U11&gt;13,1,0)</f>
        <v>0</v>
      </c>
    </row>
    <row r="25" spans="15:21" ht="12.75">
      <c r="O25" s="152">
        <f aca="true" t="shared" si="22" ref="O25:T25">IF(O11&gt;14,1,0)</f>
        <v>0</v>
      </c>
      <c r="P25" s="152">
        <f t="shared" si="22"/>
        <v>0</v>
      </c>
      <c r="Q25" s="152">
        <f t="shared" si="22"/>
        <v>0</v>
      </c>
      <c r="R25" s="152">
        <f t="shared" si="22"/>
        <v>0</v>
      </c>
      <c r="S25" s="152">
        <f t="shared" si="22"/>
        <v>0</v>
      </c>
      <c r="T25" s="152">
        <f t="shared" si="22"/>
        <v>0</v>
      </c>
      <c r="U25" s="152">
        <f>IF(U11&gt;14,1,0)</f>
        <v>0</v>
      </c>
    </row>
    <row r="26" spans="15:21" ht="12.75">
      <c r="O26" s="152">
        <f aca="true" t="shared" si="23" ref="O26:T26">IF(O11&gt;15,1,0)</f>
        <v>0</v>
      </c>
      <c r="P26" s="152">
        <f t="shared" si="23"/>
        <v>0</v>
      </c>
      <c r="Q26" s="152">
        <f t="shared" si="23"/>
        <v>0</v>
      </c>
      <c r="R26" s="152">
        <f t="shared" si="23"/>
        <v>0</v>
      </c>
      <c r="S26" s="152">
        <f t="shared" si="23"/>
        <v>0</v>
      </c>
      <c r="T26" s="152">
        <f t="shared" si="23"/>
        <v>0</v>
      </c>
      <c r="U26" s="152">
        <f>IF(U11&gt;15,1,0)</f>
        <v>0</v>
      </c>
    </row>
    <row r="27" spans="15:21" ht="12.75">
      <c r="O27" s="153">
        <f aca="true" t="shared" si="24" ref="O27:U27">SUM(O12:O26)</f>
        <v>0</v>
      </c>
      <c r="P27" s="153">
        <f t="shared" si="24"/>
        <v>0</v>
      </c>
      <c r="Q27" s="153">
        <f t="shared" si="24"/>
        <v>0</v>
      </c>
      <c r="R27" s="153">
        <f t="shared" si="24"/>
        <v>0</v>
      </c>
      <c r="S27" s="153">
        <f t="shared" si="24"/>
        <v>0</v>
      </c>
      <c r="T27" s="153">
        <f t="shared" si="24"/>
        <v>0</v>
      </c>
      <c r="U27" s="153">
        <f t="shared" si="24"/>
        <v>0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"/>
  <dimension ref="A1:D10"/>
  <sheetViews>
    <sheetView workbookViewId="0" topLeftCell="A1">
      <selection activeCell="A1" sqref="A1"/>
    </sheetView>
  </sheetViews>
  <sheetFormatPr defaultColWidth="9.140625" defaultRowHeight="12.75"/>
  <cols>
    <col min="1" max="2" width="12.00390625" style="313" customWidth="1"/>
    <col min="3" max="3" width="12.421875" style="313" customWidth="1"/>
    <col min="4" max="16384" width="9.140625" style="313" customWidth="1"/>
  </cols>
  <sheetData>
    <row r="1" spans="1:4" ht="12.75">
      <c r="A1" s="313" t="s">
        <v>192</v>
      </c>
      <c r="B1" s="313" t="s">
        <v>53</v>
      </c>
      <c r="C1" s="313" t="s">
        <v>191</v>
      </c>
      <c r="D1" s="313" t="s">
        <v>348</v>
      </c>
    </row>
    <row r="9" ht="12.75">
      <c r="D9" s="313">
        <f>INDEX('dice roll'!E53,1)</f>
        <v>0</v>
      </c>
    </row>
    <row r="10" spans="1:4" ht="12.75">
      <c r="A10" s="313">
        <f>SUM(A2:A9)</f>
        <v>0</v>
      </c>
      <c r="B10" s="313">
        <f>SUM(B2:B9)</f>
        <v>0</v>
      </c>
      <c r="C10" s="313">
        <f>SUM(C2:C9)</f>
        <v>0</v>
      </c>
      <c r="D10" s="313">
        <f>SUM(D9,D2)</f>
        <v>0</v>
      </c>
    </row>
  </sheetData>
  <printOptions/>
  <pageMargins left="0.75" right="0.75" top="1" bottom="1" header="0.5" footer="0.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1"/>
  <dimension ref="A1:AG65536"/>
  <sheetViews>
    <sheetView workbookViewId="0" topLeftCell="A1">
      <selection activeCell="A1" sqref="A1"/>
    </sheetView>
  </sheetViews>
  <sheetFormatPr defaultColWidth="9.140625" defaultRowHeight="12.75"/>
  <cols>
    <col min="1" max="12" width="9.140625" style="313" customWidth="1"/>
    <col min="13" max="13" width="9.140625" style="329" customWidth="1"/>
    <col min="14" max="16384" width="9.140625" style="313" customWidth="1"/>
  </cols>
  <sheetData>
    <row r="1" spans="1:13" ht="12.75">
      <c r="A1" s="314">
        <f aca="true" ca="1" t="shared" si="0" ref="A1:A21">RAND()*6</f>
        <v>4.251511519464782</v>
      </c>
      <c r="B1" s="314">
        <f aca="true" ca="1" t="shared" si="1" ref="B1:D23">RAND()</f>
        <v>0.6146672194179332</v>
      </c>
      <c r="C1" s="314">
        <f ca="1" t="shared" si="1"/>
        <v>0.1904417387585191</v>
      </c>
      <c r="D1" s="314">
        <f ca="1" t="shared" si="1"/>
        <v>0.44200988847762535</v>
      </c>
      <c r="E1" s="315">
        <f>ROUNDUP(A1,0)</f>
        <v>5</v>
      </c>
      <c r="F1" s="314">
        <f>ROUNDUP(B1,2)</f>
        <v>0.62</v>
      </c>
      <c r="G1" s="314">
        <f aca="true" ca="1" t="shared" si="2" ref="G1:L1">RAND()</f>
        <v>0.3945781546039768</v>
      </c>
      <c r="H1" s="314">
        <f ca="1" t="shared" si="2"/>
        <v>0.9704900978672848</v>
      </c>
      <c r="I1" s="314">
        <f ca="1" t="shared" si="2"/>
        <v>0.7458262053861997</v>
      </c>
      <c r="J1" s="314">
        <f ca="1" t="shared" si="2"/>
        <v>0.926334843621361</v>
      </c>
      <c r="K1" s="314">
        <f ca="1" t="shared" si="2"/>
        <v>0.9055814079873354</v>
      </c>
      <c r="L1" s="314">
        <f ca="1" t="shared" si="2"/>
        <v>0.38465474538315725</v>
      </c>
      <c r="M1" s="316" t="s">
        <v>939</v>
      </c>
    </row>
    <row r="2" spans="1:13" ht="12.75">
      <c r="A2" s="314">
        <f ca="1" t="shared" si="0"/>
        <v>1.3625946636251838</v>
      </c>
      <c r="B2" s="314">
        <f ca="1" t="shared" si="1"/>
        <v>0.5557922034296556</v>
      </c>
      <c r="C2" s="314">
        <f ca="1" t="shared" si="1"/>
        <v>0.539643347416159</v>
      </c>
      <c r="D2" s="314">
        <f ca="1" t="shared" si="1"/>
        <v>0.6908899992758861</v>
      </c>
      <c r="E2" s="315">
        <f aca="true" t="shared" si="3" ref="E2:E21">ROUNDUP(A2,0)</f>
        <v>2</v>
      </c>
      <c r="F2" s="314">
        <f ca="1">RAND()</f>
        <v>0.9993611117077861</v>
      </c>
      <c r="G2" s="314">
        <f ca="1">RAND()</f>
        <v>0.5965982297689179</v>
      </c>
      <c r="H2" s="315">
        <f>E1+E2+E3</f>
        <v>11</v>
      </c>
      <c r="I2" s="315">
        <f>F1</f>
        <v>0.62</v>
      </c>
      <c r="J2" s="315">
        <f aca="true" t="shared" si="4" ref="J2:J8">H2+I2</f>
        <v>11.62</v>
      </c>
      <c r="K2" s="314">
        <f aca="true" ca="1" t="shared" si="5" ref="K2:L26">RAND()</f>
        <v>0.9413777957677045</v>
      </c>
      <c r="L2" s="314">
        <f ca="1" t="shared" si="5"/>
        <v>0.753097783091883</v>
      </c>
      <c r="M2" s="317"/>
    </row>
    <row r="3" spans="1:13" ht="12.75">
      <c r="A3" s="314">
        <f ca="1" t="shared" si="0"/>
        <v>3.3101534629298777</v>
      </c>
      <c r="B3" s="314">
        <f ca="1" t="shared" si="1"/>
        <v>0.5742128566544578</v>
      </c>
      <c r="C3" s="314">
        <f ca="1" t="shared" si="1"/>
        <v>0.048641974098001306</v>
      </c>
      <c r="D3" s="314">
        <f ca="1" t="shared" si="1"/>
        <v>0.28973419845222237</v>
      </c>
      <c r="E3" s="315">
        <f t="shared" si="3"/>
        <v>4</v>
      </c>
      <c r="F3" s="314">
        <f ca="1">RAND()</f>
        <v>0.3633833656564207</v>
      </c>
      <c r="G3" s="314">
        <f ca="1">RAND()</f>
        <v>0.6825562846176325</v>
      </c>
      <c r="H3" s="315">
        <f>E4+E5+E6</f>
        <v>8</v>
      </c>
      <c r="I3" s="315">
        <f>F4</f>
        <v>0.27</v>
      </c>
      <c r="J3" s="315">
        <f t="shared" si="4"/>
        <v>8.27</v>
      </c>
      <c r="K3" s="314">
        <f ca="1" t="shared" si="5"/>
        <v>0.4826592346261718</v>
      </c>
      <c r="L3" s="314">
        <f ca="1" t="shared" si="5"/>
        <v>0.13761753088108053</v>
      </c>
      <c r="M3" s="316"/>
    </row>
    <row r="4" spans="1:13" ht="12.75">
      <c r="A4" s="314">
        <f ca="1" t="shared" si="0"/>
        <v>2.2851214343285555</v>
      </c>
      <c r="B4" s="314">
        <f ca="1" t="shared" si="1"/>
        <v>0.26610358825164626</v>
      </c>
      <c r="C4" s="314">
        <f ca="1" t="shared" si="1"/>
        <v>0.9241546164708263</v>
      </c>
      <c r="D4" s="314">
        <f ca="1" t="shared" si="1"/>
        <v>0.7910679571528818</v>
      </c>
      <c r="E4" s="315">
        <f t="shared" si="3"/>
        <v>3</v>
      </c>
      <c r="F4" s="314">
        <f>ROUNDUP(B4,2)</f>
        <v>0.27</v>
      </c>
      <c r="G4" s="314">
        <f aca="true" ca="1" t="shared" si="6" ref="G4:G26">RAND()</f>
        <v>0.4740323011184826</v>
      </c>
      <c r="H4" s="315">
        <f>E7+E8+E9</f>
        <v>11</v>
      </c>
      <c r="I4" s="315">
        <f>F7</f>
        <v>0.22</v>
      </c>
      <c r="J4" s="315">
        <f t="shared" si="4"/>
        <v>11.22</v>
      </c>
      <c r="K4" s="314">
        <f ca="1" t="shared" si="5"/>
        <v>0.40767026363298875</v>
      </c>
      <c r="L4" s="314">
        <f ca="1" t="shared" si="5"/>
        <v>0.6501299552521007</v>
      </c>
      <c r="M4" s="318"/>
    </row>
    <row r="5" spans="1:13" ht="12.75">
      <c r="A5" s="314">
        <f ca="1" t="shared" si="0"/>
        <v>3.445568540743792</v>
      </c>
      <c r="B5" s="314">
        <f ca="1" t="shared" si="1"/>
        <v>0.2320907123364886</v>
      </c>
      <c r="C5" s="314">
        <f ca="1" t="shared" si="1"/>
        <v>0.33381535998515766</v>
      </c>
      <c r="D5" s="314">
        <f ca="1" t="shared" si="1"/>
        <v>0.1535057266018891</v>
      </c>
      <c r="E5" s="315">
        <f t="shared" si="3"/>
        <v>4</v>
      </c>
      <c r="F5" s="314">
        <f ca="1">RAND()</f>
        <v>0.9368050821670542</v>
      </c>
      <c r="G5" s="314">
        <f ca="1" t="shared" si="6"/>
        <v>0.10459858520528648</v>
      </c>
      <c r="H5" s="315">
        <f>E10+E11+E12</f>
        <v>7</v>
      </c>
      <c r="I5" s="315">
        <f>F10</f>
        <v>0.42</v>
      </c>
      <c r="J5" s="315">
        <f t="shared" si="4"/>
        <v>7.42</v>
      </c>
      <c r="K5" s="314">
        <f ca="1" t="shared" si="5"/>
        <v>0.9409861395825108</v>
      </c>
      <c r="L5" s="314">
        <f ca="1" t="shared" si="5"/>
        <v>0.2987922617814125</v>
      </c>
      <c r="M5" s="318"/>
    </row>
    <row r="6" spans="1:13" ht="12.75">
      <c r="A6" s="314">
        <f ca="1" t="shared" si="0"/>
        <v>0.19660064478272155</v>
      </c>
      <c r="B6" s="314">
        <f ca="1" t="shared" si="1"/>
        <v>0.25995527580820044</v>
      </c>
      <c r="C6" s="314">
        <f ca="1" t="shared" si="1"/>
        <v>0.6119774142333381</v>
      </c>
      <c r="D6" s="314">
        <f ca="1" t="shared" si="1"/>
        <v>0.3614644311909787</v>
      </c>
      <c r="E6" s="315">
        <f t="shared" si="3"/>
        <v>1</v>
      </c>
      <c r="F6" s="314">
        <f ca="1">RAND()</f>
        <v>0.5740389626389</v>
      </c>
      <c r="G6" s="314">
        <f ca="1" t="shared" si="6"/>
        <v>0.019742721880175673</v>
      </c>
      <c r="H6" s="315">
        <f>E13+E14+E15</f>
        <v>10</v>
      </c>
      <c r="I6" s="315">
        <f>F13</f>
        <v>0.71</v>
      </c>
      <c r="J6" s="315">
        <f t="shared" si="4"/>
        <v>10.71</v>
      </c>
      <c r="K6" s="314">
        <f ca="1" t="shared" si="5"/>
        <v>0.636203839838184</v>
      </c>
      <c r="L6" s="314">
        <f ca="1" t="shared" si="5"/>
        <v>0.22961892528884853</v>
      </c>
      <c r="M6" s="319"/>
    </row>
    <row r="7" spans="1:33" ht="12.75">
      <c r="A7" s="314">
        <f ca="1" t="shared" si="0"/>
        <v>0.08289441110829643</v>
      </c>
      <c r="B7" s="314">
        <f ca="1" t="shared" si="1"/>
        <v>0.21698959134388063</v>
      </c>
      <c r="C7" s="314">
        <f ca="1" t="shared" si="1"/>
        <v>0.4415121856131696</v>
      </c>
      <c r="D7" s="314">
        <f ca="1" t="shared" si="1"/>
        <v>0.5670654859414714</v>
      </c>
      <c r="E7" s="315">
        <f t="shared" si="3"/>
        <v>1</v>
      </c>
      <c r="F7" s="314">
        <f>ROUNDUP(B7,2)</f>
        <v>0.22</v>
      </c>
      <c r="G7" s="314">
        <f ca="1" t="shared" si="6"/>
        <v>0.04081136500579169</v>
      </c>
      <c r="H7" s="315">
        <f>E16+E17+E18</f>
        <v>9</v>
      </c>
      <c r="I7" s="315">
        <f>F16</f>
        <v>0.02</v>
      </c>
      <c r="J7" s="315">
        <f t="shared" si="4"/>
        <v>9.02</v>
      </c>
      <c r="K7" s="314">
        <f ca="1" t="shared" si="5"/>
        <v>0.36923805080467</v>
      </c>
      <c r="L7" s="314">
        <f ca="1" t="shared" si="5"/>
        <v>0.8252742380536899</v>
      </c>
      <c r="M7" s="316" t="s">
        <v>939</v>
      </c>
      <c r="N7" s="313" t="s">
        <v>1264</v>
      </c>
      <c r="O7" s="313" t="s">
        <v>1265</v>
      </c>
      <c r="P7" s="313" t="s">
        <v>1266</v>
      </c>
      <c r="Q7" s="313" t="s">
        <v>1267</v>
      </c>
      <c r="R7" s="313" t="s">
        <v>1268</v>
      </c>
      <c r="S7" s="313" t="s">
        <v>1269</v>
      </c>
      <c r="T7" s="313" t="s">
        <v>1270</v>
      </c>
      <c r="U7" s="313" t="s">
        <v>1271</v>
      </c>
      <c r="V7" s="313" t="s">
        <v>1272</v>
      </c>
      <c r="W7" s="313" t="s">
        <v>1273</v>
      </c>
      <c r="X7" s="313" t="s">
        <v>1274</v>
      </c>
      <c r="Y7" s="313" t="s">
        <v>1275</v>
      </c>
      <c r="Z7" s="313" t="s">
        <v>1276</v>
      </c>
      <c r="AA7" s="313" t="s">
        <v>1277</v>
      </c>
      <c r="AB7" s="313" t="s">
        <v>1278</v>
      </c>
      <c r="AC7" s="313" t="s">
        <v>1279</v>
      </c>
      <c r="AD7" s="313" t="s">
        <v>1280</v>
      </c>
      <c r="AE7" s="313" t="s">
        <v>1281</v>
      </c>
      <c r="AF7" s="313" t="s">
        <v>1282</v>
      </c>
      <c r="AG7" s="313" t="s">
        <v>1283</v>
      </c>
    </row>
    <row r="8" spans="1:33" ht="12.75">
      <c r="A8" s="314">
        <f ca="1" t="shared" si="0"/>
        <v>5.373973494579225</v>
      </c>
      <c r="B8" s="314">
        <f ca="1" t="shared" si="1"/>
        <v>0.25883806417633726</v>
      </c>
      <c r="C8" s="314">
        <f ca="1" t="shared" si="1"/>
        <v>0.30250190693891277</v>
      </c>
      <c r="D8" s="314">
        <f ca="1" t="shared" si="1"/>
        <v>0.9595108174815132</v>
      </c>
      <c r="E8" s="315">
        <f t="shared" si="3"/>
        <v>6</v>
      </c>
      <c r="F8" s="314">
        <f ca="1">RAND()</f>
        <v>0.8479790766366486</v>
      </c>
      <c r="G8" s="314">
        <f ca="1" t="shared" si="6"/>
        <v>0.03908252564555603</v>
      </c>
      <c r="H8" s="315">
        <f>E19+E20+E21</f>
        <v>7</v>
      </c>
      <c r="I8" s="315">
        <f>F19</f>
        <v>0.38</v>
      </c>
      <c r="J8" s="315">
        <f t="shared" si="4"/>
        <v>7.38</v>
      </c>
      <c r="K8" s="314">
        <f ca="1" t="shared" si="5"/>
        <v>0.49822395266388964</v>
      </c>
      <c r="L8" s="314">
        <f ca="1" t="shared" si="5"/>
        <v>0.6495890385131915</v>
      </c>
      <c r="M8" s="318" t="s">
        <v>355</v>
      </c>
      <c r="N8" s="313">
        <f aca="true" ca="1" t="shared" si="7" ref="N8:W9">ROUNDUP(RAND()*6,0)</f>
        <v>4</v>
      </c>
      <c r="O8" s="313">
        <f ca="1" t="shared" si="7"/>
        <v>2</v>
      </c>
      <c r="P8" s="313">
        <f ca="1" t="shared" si="7"/>
        <v>1</v>
      </c>
      <c r="Q8" s="313">
        <f ca="1" t="shared" si="7"/>
        <v>2</v>
      </c>
      <c r="R8" s="313">
        <f ca="1" t="shared" si="7"/>
        <v>4</v>
      </c>
      <c r="S8" s="313">
        <f ca="1" t="shared" si="7"/>
        <v>4</v>
      </c>
      <c r="T8" s="313">
        <f ca="1" t="shared" si="7"/>
        <v>4</v>
      </c>
      <c r="U8" s="313">
        <f ca="1" t="shared" si="7"/>
        <v>3</v>
      </c>
      <c r="V8" s="313">
        <f ca="1" t="shared" si="7"/>
        <v>1</v>
      </c>
      <c r="W8" s="313">
        <f ca="1" t="shared" si="7"/>
        <v>3</v>
      </c>
      <c r="X8" s="313">
        <f aca="true" t="shared" si="8" ref="X8:X39">SUM(N8)</f>
        <v>4</v>
      </c>
      <c r="Y8" s="313">
        <f aca="true" t="shared" si="9" ref="Y8:Y39">SUM(X8,O8)</f>
        <v>6</v>
      </c>
      <c r="Z8" s="313">
        <f aca="true" t="shared" si="10" ref="Z8:Z39">SUM(Y8,P8)</f>
        <v>7</v>
      </c>
      <c r="AA8" s="313">
        <f aca="true" t="shared" si="11" ref="AA8:AA39">SUM(Z8,Q8)</f>
        <v>9</v>
      </c>
      <c r="AB8" s="313">
        <f aca="true" t="shared" si="12" ref="AB8:AB39">SUM(AA8,R8)</f>
        <v>13</v>
      </c>
      <c r="AC8" s="313">
        <f aca="true" t="shared" si="13" ref="AC8:AC39">SUM(AB8,S8)</f>
        <v>17</v>
      </c>
      <c r="AD8" s="313">
        <f aca="true" t="shared" si="14" ref="AD8:AD39">SUM(AC8,T8)</f>
        <v>21</v>
      </c>
      <c r="AE8" s="313">
        <f aca="true" t="shared" si="15" ref="AE8:AE39">SUM(AD8,U8)</f>
        <v>24</v>
      </c>
      <c r="AF8" s="313">
        <f aca="true" t="shared" si="16" ref="AF8:AF39">SUM(AE8,V8)</f>
        <v>25</v>
      </c>
      <c r="AG8" s="313">
        <f aca="true" t="shared" si="17" ref="AG8:AG39">SUM(AF8,W8)</f>
        <v>28</v>
      </c>
    </row>
    <row r="9" spans="1:33" ht="12.75">
      <c r="A9" s="314">
        <f ca="1" t="shared" si="0"/>
        <v>3.061652262566726</v>
      </c>
      <c r="B9" s="314">
        <f ca="1" t="shared" si="1"/>
        <v>0.20365008767581472</v>
      </c>
      <c r="C9" s="314">
        <f ca="1" t="shared" si="1"/>
        <v>0.082555047062294</v>
      </c>
      <c r="D9" s="314">
        <f ca="1" t="shared" si="1"/>
        <v>0.3625647269949579</v>
      </c>
      <c r="E9" s="315">
        <f t="shared" si="3"/>
        <v>4</v>
      </c>
      <c r="F9" s="314">
        <f ca="1">RAND()</f>
        <v>0.21383864852610657</v>
      </c>
      <c r="G9" s="314">
        <f ca="1" t="shared" si="6"/>
        <v>0.868427630131926</v>
      </c>
      <c r="H9" s="314">
        <f aca="true" ca="1" t="shared" si="18" ref="H9:J23">RAND()</f>
        <v>0.7345382891902537</v>
      </c>
      <c r="I9" s="314">
        <f ca="1" t="shared" si="18"/>
        <v>0.7136262306576917</v>
      </c>
      <c r="J9" s="314">
        <f ca="1" t="shared" si="18"/>
        <v>0.7633135423307869</v>
      </c>
      <c r="K9" s="314">
        <f ca="1" t="shared" si="5"/>
        <v>0.26876611206010903</v>
      </c>
      <c r="L9" s="314">
        <f ca="1" t="shared" si="5"/>
        <v>0.8941490950044306</v>
      </c>
      <c r="M9" s="318" t="s">
        <v>355</v>
      </c>
      <c r="N9" s="313">
        <f ca="1" t="shared" si="7"/>
        <v>6</v>
      </c>
      <c r="O9" s="313">
        <f ca="1" t="shared" si="7"/>
        <v>6</v>
      </c>
      <c r="P9" s="313">
        <f ca="1" t="shared" si="7"/>
        <v>4</v>
      </c>
      <c r="Q9" s="313">
        <f ca="1" t="shared" si="7"/>
        <v>6</v>
      </c>
      <c r="R9" s="313">
        <f ca="1" t="shared" si="7"/>
        <v>5</v>
      </c>
      <c r="S9" s="313">
        <f ca="1" t="shared" si="7"/>
        <v>6</v>
      </c>
      <c r="T9" s="313">
        <f ca="1" t="shared" si="7"/>
        <v>3</v>
      </c>
      <c r="U9" s="313">
        <f ca="1" t="shared" si="7"/>
        <v>4</v>
      </c>
      <c r="V9" s="313">
        <f ca="1" t="shared" si="7"/>
        <v>2</v>
      </c>
      <c r="W9" s="313">
        <f ca="1" t="shared" si="7"/>
        <v>2</v>
      </c>
      <c r="X9" s="313">
        <f t="shared" si="8"/>
        <v>6</v>
      </c>
      <c r="Y9" s="313">
        <f t="shared" si="9"/>
        <v>12</v>
      </c>
      <c r="Z9" s="313">
        <f t="shared" si="10"/>
        <v>16</v>
      </c>
      <c r="AA9" s="313">
        <f t="shared" si="11"/>
        <v>22</v>
      </c>
      <c r="AB9" s="313">
        <f t="shared" si="12"/>
        <v>27</v>
      </c>
      <c r="AC9" s="313">
        <f t="shared" si="13"/>
        <v>33</v>
      </c>
      <c r="AD9" s="313">
        <f t="shared" si="14"/>
        <v>36</v>
      </c>
      <c r="AE9" s="313">
        <f t="shared" si="15"/>
        <v>40</v>
      </c>
      <c r="AF9" s="313">
        <f t="shared" si="16"/>
        <v>42</v>
      </c>
      <c r="AG9" s="313">
        <f t="shared" si="17"/>
        <v>44</v>
      </c>
    </row>
    <row r="10" spans="1:33" ht="12.75">
      <c r="A10" s="314">
        <f ca="1" t="shared" si="0"/>
        <v>3.754832667817805</v>
      </c>
      <c r="B10" s="314">
        <f ca="1" t="shared" si="1"/>
        <v>0.4158441770279344</v>
      </c>
      <c r="C10" s="314">
        <f ca="1" t="shared" si="1"/>
        <v>0.9844441987893329</v>
      </c>
      <c r="D10" s="314">
        <f ca="1" t="shared" si="1"/>
        <v>0.49171685548589705</v>
      </c>
      <c r="E10" s="315">
        <f t="shared" si="3"/>
        <v>4</v>
      </c>
      <c r="F10" s="314">
        <f>ROUNDUP(B10,2)</f>
        <v>0.42</v>
      </c>
      <c r="G10" s="314">
        <f ca="1" t="shared" si="6"/>
        <v>0.2460703696802904</v>
      </c>
      <c r="H10" s="314">
        <f ca="1" t="shared" si="18"/>
        <v>0.11186513748116589</v>
      </c>
      <c r="I10" s="314">
        <f ca="1" t="shared" si="18"/>
        <v>0.6234662083261027</v>
      </c>
      <c r="J10" s="314">
        <f ca="1" t="shared" si="18"/>
        <v>0.44222117918371673</v>
      </c>
      <c r="K10" s="314">
        <f ca="1" t="shared" si="5"/>
        <v>0.27295897065428854</v>
      </c>
      <c r="L10" s="314">
        <f ca="1" t="shared" si="5"/>
        <v>0.43994326668312844</v>
      </c>
      <c r="M10" s="319" t="s">
        <v>354</v>
      </c>
      <c r="N10" s="313">
        <f aca="true" ca="1" t="shared" si="19" ref="N10:W10">ROUNDUP(RAND()*4,0)</f>
        <v>4</v>
      </c>
      <c r="O10" s="313">
        <f ca="1" t="shared" si="19"/>
        <v>1</v>
      </c>
      <c r="P10" s="313">
        <f ca="1" t="shared" si="19"/>
        <v>2</v>
      </c>
      <c r="Q10" s="313">
        <f ca="1" t="shared" si="19"/>
        <v>1</v>
      </c>
      <c r="R10" s="313">
        <f ca="1" t="shared" si="19"/>
        <v>4</v>
      </c>
      <c r="S10" s="313">
        <f ca="1" t="shared" si="19"/>
        <v>3</v>
      </c>
      <c r="T10" s="313">
        <f ca="1" t="shared" si="19"/>
        <v>4</v>
      </c>
      <c r="U10" s="313">
        <f ca="1" t="shared" si="19"/>
        <v>4</v>
      </c>
      <c r="V10" s="313">
        <f ca="1" t="shared" si="19"/>
        <v>4</v>
      </c>
      <c r="W10" s="313">
        <f ca="1" t="shared" si="19"/>
        <v>1</v>
      </c>
      <c r="X10" s="313">
        <f t="shared" si="8"/>
        <v>4</v>
      </c>
      <c r="Y10" s="313">
        <f t="shared" si="9"/>
        <v>5</v>
      </c>
      <c r="Z10" s="313">
        <f t="shared" si="10"/>
        <v>7</v>
      </c>
      <c r="AA10" s="313">
        <f t="shared" si="11"/>
        <v>8</v>
      </c>
      <c r="AB10" s="313">
        <f t="shared" si="12"/>
        <v>12</v>
      </c>
      <c r="AC10" s="313">
        <f t="shared" si="13"/>
        <v>15</v>
      </c>
      <c r="AD10" s="313">
        <f t="shared" si="14"/>
        <v>19</v>
      </c>
      <c r="AE10" s="313">
        <f t="shared" si="15"/>
        <v>23</v>
      </c>
      <c r="AF10" s="313">
        <f t="shared" si="16"/>
        <v>27</v>
      </c>
      <c r="AG10" s="313">
        <f t="shared" si="17"/>
        <v>28</v>
      </c>
    </row>
    <row r="11" spans="1:33" ht="12.75">
      <c r="A11" s="314">
        <f ca="1" t="shared" si="0"/>
        <v>1.4795926386629343</v>
      </c>
      <c r="B11" s="314">
        <f ca="1" t="shared" si="1"/>
        <v>0.4433349275112184</v>
      </c>
      <c r="C11" s="314">
        <f ca="1" t="shared" si="1"/>
        <v>0.43780331003811046</v>
      </c>
      <c r="D11" s="314">
        <f ca="1" t="shared" si="1"/>
        <v>0.419639587603654</v>
      </c>
      <c r="E11" s="315">
        <f t="shared" si="3"/>
        <v>2</v>
      </c>
      <c r="F11" s="314">
        <f ca="1">RAND()</f>
        <v>0.3206941748925971</v>
      </c>
      <c r="G11" s="314">
        <f ca="1" t="shared" si="6"/>
        <v>0.7386248593187741</v>
      </c>
      <c r="H11" s="314">
        <f ca="1" t="shared" si="18"/>
        <v>0.8388422025301889</v>
      </c>
      <c r="I11" s="314">
        <f ca="1" t="shared" si="18"/>
        <v>0.42555871491786235</v>
      </c>
      <c r="J11" s="314">
        <f ca="1" t="shared" si="18"/>
        <v>0.6853915990407478</v>
      </c>
      <c r="K11" s="314">
        <f ca="1" t="shared" si="5"/>
        <v>0.1121553882188131</v>
      </c>
      <c r="L11" s="314">
        <f ca="1" t="shared" si="5"/>
        <v>0.709523329219701</v>
      </c>
      <c r="M11" s="316" t="s">
        <v>939</v>
      </c>
      <c r="X11" s="313">
        <f t="shared" si="8"/>
        <v>0</v>
      </c>
      <c r="Y11" s="313">
        <f t="shared" si="9"/>
        <v>0</v>
      </c>
      <c r="Z11" s="313">
        <f t="shared" si="10"/>
        <v>0</v>
      </c>
      <c r="AA11" s="313">
        <f t="shared" si="11"/>
        <v>0</v>
      </c>
      <c r="AB11" s="313">
        <f t="shared" si="12"/>
        <v>0</v>
      </c>
      <c r="AC11" s="313">
        <f t="shared" si="13"/>
        <v>0</v>
      </c>
      <c r="AD11" s="313">
        <f t="shared" si="14"/>
        <v>0</v>
      </c>
      <c r="AE11" s="313">
        <f t="shared" si="15"/>
        <v>0</v>
      </c>
      <c r="AF11" s="313">
        <f t="shared" si="16"/>
        <v>0</v>
      </c>
      <c r="AG11" s="313">
        <f t="shared" si="17"/>
        <v>0</v>
      </c>
    </row>
    <row r="12" spans="1:33" ht="12.75">
      <c r="A12" s="314">
        <f ca="1" t="shared" si="0"/>
        <v>0.3472663086780954</v>
      </c>
      <c r="B12" s="314">
        <f ca="1" t="shared" si="1"/>
        <v>0.2578385101239702</v>
      </c>
      <c r="C12" s="314">
        <f ca="1" t="shared" si="1"/>
        <v>0.8776348842828305</v>
      </c>
      <c r="D12" s="314">
        <f ca="1" t="shared" si="1"/>
        <v>0.03627006542995659</v>
      </c>
      <c r="E12" s="315">
        <f t="shared" si="3"/>
        <v>1</v>
      </c>
      <c r="F12" s="314">
        <f ca="1">RAND()</f>
        <v>0.7488186201961766</v>
      </c>
      <c r="G12" s="314">
        <f ca="1" t="shared" si="6"/>
        <v>0.5254584357865104</v>
      </c>
      <c r="H12" s="314">
        <f ca="1" t="shared" si="18"/>
        <v>0.7720511283408804</v>
      </c>
      <c r="I12" s="314">
        <f ca="1" t="shared" si="18"/>
        <v>0.9005411090230035</v>
      </c>
      <c r="J12" s="314">
        <f ca="1" t="shared" si="18"/>
        <v>0.533191534935245</v>
      </c>
      <c r="K12" s="314">
        <f ca="1" t="shared" si="5"/>
        <v>0.6893946969634677</v>
      </c>
      <c r="L12" s="314">
        <f ca="1" t="shared" si="5"/>
        <v>0.16337421813758474</v>
      </c>
      <c r="M12" s="318" t="s">
        <v>355</v>
      </c>
      <c r="N12" s="313">
        <f aca="true" ca="1" t="shared" si="20" ref="N12:W12">ROUNDUP(RAND()*6,0)</f>
        <v>1</v>
      </c>
      <c r="O12" s="313">
        <f ca="1" t="shared" si="20"/>
        <v>3</v>
      </c>
      <c r="P12" s="313">
        <f ca="1" t="shared" si="20"/>
        <v>1</v>
      </c>
      <c r="Q12" s="313">
        <f ca="1" t="shared" si="20"/>
        <v>3</v>
      </c>
      <c r="R12" s="313">
        <f ca="1" t="shared" si="20"/>
        <v>2</v>
      </c>
      <c r="S12" s="313">
        <f ca="1" t="shared" si="20"/>
        <v>1</v>
      </c>
      <c r="T12" s="313">
        <f ca="1" t="shared" si="20"/>
        <v>6</v>
      </c>
      <c r="U12" s="313">
        <f ca="1" t="shared" si="20"/>
        <v>3</v>
      </c>
      <c r="V12" s="313">
        <f ca="1" t="shared" si="20"/>
        <v>2</v>
      </c>
      <c r="W12" s="313">
        <f ca="1" t="shared" si="20"/>
        <v>6</v>
      </c>
      <c r="X12" s="313">
        <f t="shared" si="8"/>
        <v>1</v>
      </c>
      <c r="Y12" s="313">
        <f t="shared" si="9"/>
        <v>4</v>
      </c>
      <c r="Z12" s="313">
        <f t="shared" si="10"/>
        <v>5</v>
      </c>
      <c r="AA12" s="313">
        <f t="shared" si="11"/>
        <v>8</v>
      </c>
      <c r="AB12" s="313">
        <f t="shared" si="12"/>
        <v>10</v>
      </c>
      <c r="AC12" s="313">
        <f t="shared" si="13"/>
        <v>11</v>
      </c>
      <c r="AD12" s="313">
        <f t="shared" si="14"/>
        <v>17</v>
      </c>
      <c r="AE12" s="313">
        <f t="shared" si="15"/>
        <v>20</v>
      </c>
      <c r="AF12" s="313">
        <f t="shared" si="16"/>
        <v>22</v>
      </c>
      <c r="AG12" s="313">
        <f t="shared" si="17"/>
        <v>28</v>
      </c>
    </row>
    <row r="13" spans="1:33" ht="12.75">
      <c r="A13" s="314">
        <f ca="1" t="shared" si="0"/>
        <v>3.7703795275747387</v>
      </c>
      <c r="B13" s="314">
        <f ca="1" t="shared" si="1"/>
        <v>0.7057534382626034</v>
      </c>
      <c r="C13" s="314">
        <f ca="1" t="shared" si="1"/>
        <v>0.4635255416787407</v>
      </c>
      <c r="D13" s="314">
        <f ca="1" t="shared" si="1"/>
        <v>0.6433993425379727</v>
      </c>
      <c r="E13" s="315">
        <f t="shared" si="3"/>
        <v>4</v>
      </c>
      <c r="F13" s="314">
        <f>ROUNDUP(B13,2)</f>
        <v>0.71</v>
      </c>
      <c r="G13" s="314">
        <f ca="1" t="shared" si="6"/>
        <v>0.16476608636612688</v>
      </c>
      <c r="H13" s="314">
        <f ca="1" t="shared" si="18"/>
        <v>0.6434742616972142</v>
      </c>
      <c r="I13" s="314">
        <f ca="1" t="shared" si="18"/>
        <v>0.9790947168423809</v>
      </c>
      <c r="J13" s="314">
        <f ca="1" t="shared" si="18"/>
        <v>0.7950638289924585</v>
      </c>
      <c r="K13" s="314">
        <f ca="1" t="shared" si="5"/>
        <v>0.7566458782159673</v>
      </c>
      <c r="L13" s="314">
        <f ca="1" t="shared" si="5"/>
        <v>0.047749928440905975</v>
      </c>
      <c r="M13" s="318" t="s">
        <v>358</v>
      </c>
      <c r="N13" s="313">
        <f aca="true" ca="1" t="shared" si="21" ref="N13:W13">ROUNDUP(RAND()*10,0)</f>
        <v>10</v>
      </c>
      <c r="O13" s="313">
        <f ca="1" t="shared" si="21"/>
        <v>3</v>
      </c>
      <c r="P13" s="313">
        <f ca="1" t="shared" si="21"/>
        <v>9</v>
      </c>
      <c r="Q13" s="313">
        <f ca="1" t="shared" si="21"/>
        <v>7</v>
      </c>
      <c r="R13" s="313">
        <f ca="1" t="shared" si="21"/>
        <v>1</v>
      </c>
      <c r="S13" s="313">
        <f ca="1" t="shared" si="21"/>
        <v>9</v>
      </c>
      <c r="T13" s="313">
        <f ca="1" t="shared" si="21"/>
        <v>10</v>
      </c>
      <c r="U13" s="313">
        <f ca="1" t="shared" si="21"/>
        <v>1</v>
      </c>
      <c r="V13" s="313">
        <f ca="1" t="shared" si="21"/>
        <v>1</v>
      </c>
      <c r="W13" s="313">
        <f ca="1" t="shared" si="21"/>
        <v>4</v>
      </c>
      <c r="X13" s="313">
        <f t="shared" si="8"/>
        <v>10</v>
      </c>
      <c r="Y13" s="313">
        <f t="shared" si="9"/>
        <v>13</v>
      </c>
      <c r="Z13" s="313">
        <f t="shared" si="10"/>
        <v>22</v>
      </c>
      <c r="AA13" s="313">
        <f t="shared" si="11"/>
        <v>29</v>
      </c>
      <c r="AB13" s="313">
        <f t="shared" si="12"/>
        <v>30</v>
      </c>
      <c r="AC13" s="313">
        <f t="shared" si="13"/>
        <v>39</v>
      </c>
      <c r="AD13" s="313">
        <f t="shared" si="14"/>
        <v>49</v>
      </c>
      <c r="AE13" s="313">
        <f t="shared" si="15"/>
        <v>50</v>
      </c>
      <c r="AF13" s="313">
        <f t="shared" si="16"/>
        <v>51</v>
      </c>
      <c r="AG13" s="313">
        <f t="shared" si="17"/>
        <v>55</v>
      </c>
    </row>
    <row r="14" spans="1:33" ht="12.75">
      <c r="A14" s="314">
        <f ca="1" t="shared" si="0"/>
        <v>4.1653023115088645</v>
      </c>
      <c r="B14" s="314">
        <f ca="1" t="shared" si="1"/>
        <v>0.8802613289390209</v>
      </c>
      <c r="C14" s="314">
        <f ca="1" t="shared" si="1"/>
        <v>0.4956718269125684</v>
      </c>
      <c r="D14" s="314">
        <f ca="1" t="shared" si="1"/>
        <v>0.7193190176501922</v>
      </c>
      <c r="E14" s="315">
        <f t="shared" si="3"/>
        <v>5</v>
      </c>
      <c r="F14" s="314">
        <f ca="1">RAND()</f>
        <v>0.3589959466505932</v>
      </c>
      <c r="G14" s="314">
        <f ca="1" t="shared" si="6"/>
        <v>0.48059804898547664</v>
      </c>
      <c r="H14" s="314">
        <f ca="1" t="shared" si="18"/>
        <v>0.3995959828186231</v>
      </c>
      <c r="I14" s="314">
        <f ca="1" t="shared" si="18"/>
        <v>0.8081425280233013</v>
      </c>
      <c r="J14" s="314">
        <f ca="1" t="shared" si="18"/>
        <v>0.921961484250992</v>
      </c>
      <c r="K14" s="314">
        <f ca="1" t="shared" si="5"/>
        <v>0.23049695901478984</v>
      </c>
      <c r="L14" s="314">
        <f ca="1" t="shared" si="5"/>
        <v>0.6003295410781428</v>
      </c>
      <c r="M14" s="318" t="s">
        <v>355</v>
      </c>
      <c r="N14" s="313">
        <f aca="true" ca="1" t="shared" si="22" ref="N14:W14">ROUNDUP(RAND()*6,0)</f>
        <v>3</v>
      </c>
      <c r="O14" s="313">
        <f ca="1" t="shared" si="22"/>
        <v>4</v>
      </c>
      <c r="P14" s="313">
        <f ca="1" t="shared" si="22"/>
        <v>3</v>
      </c>
      <c r="Q14" s="313">
        <f ca="1" t="shared" si="22"/>
        <v>4</v>
      </c>
      <c r="R14" s="313">
        <f ca="1" t="shared" si="22"/>
        <v>5</v>
      </c>
      <c r="S14" s="313">
        <f ca="1" t="shared" si="22"/>
        <v>3</v>
      </c>
      <c r="T14" s="313">
        <f ca="1" t="shared" si="22"/>
        <v>3</v>
      </c>
      <c r="U14" s="313">
        <f ca="1" t="shared" si="22"/>
        <v>4</v>
      </c>
      <c r="V14" s="313">
        <f ca="1" t="shared" si="22"/>
        <v>2</v>
      </c>
      <c r="W14" s="313">
        <f ca="1" t="shared" si="22"/>
        <v>3</v>
      </c>
      <c r="X14" s="313">
        <f t="shared" si="8"/>
        <v>3</v>
      </c>
      <c r="Y14" s="313">
        <f t="shared" si="9"/>
        <v>7</v>
      </c>
      <c r="Z14" s="313">
        <f t="shared" si="10"/>
        <v>10</v>
      </c>
      <c r="AA14" s="313">
        <f t="shared" si="11"/>
        <v>14</v>
      </c>
      <c r="AB14" s="313">
        <f t="shared" si="12"/>
        <v>19</v>
      </c>
      <c r="AC14" s="313">
        <f t="shared" si="13"/>
        <v>22</v>
      </c>
      <c r="AD14" s="313">
        <f t="shared" si="14"/>
        <v>25</v>
      </c>
      <c r="AE14" s="313">
        <f t="shared" si="15"/>
        <v>29</v>
      </c>
      <c r="AF14" s="313">
        <f t="shared" si="16"/>
        <v>31</v>
      </c>
      <c r="AG14" s="313">
        <f t="shared" si="17"/>
        <v>34</v>
      </c>
    </row>
    <row r="15" spans="1:33" ht="12.75">
      <c r="A15" s="314">
        <f ca="1" t="shared" si="0"/>
        <v>0.7019633285586577</v>
      </c>
      <c r="B15" s="314">
        <f ca="1" t="shared" si="1"/>
        <v>0.5810680108266917</v>
      </c>
      <c r="C15" s="314">
        <f ca="1" t="shared" si="1"/>
        <v>0.20433910833417546</v>
      </c>
      <c r="D15" s="314">
        <f ca="1" t="shared" si="1"/>
        <v>0.21245372080415947</v>
      </c>
      <c r="E15" s="315">
        <f t="shared" si="3"/>
        <v>1</v>
      </c>
      <c r="F15" s="314">
        <f ca="1">RAND()</f>
        <v>0.9105190554758236</v>
      </c>
      <c r="G15" s="314">
        <f ca="1" t="shared" si="6"/>
        <v>0.3790612017321362</v>
      </c>
      <c r="H15" s="314">
        <f ca="1" t="shared" si="18"/>
        <v>0.7352803450751266</v>
      </c>
      <c r="I15" s="314">
        <f ca="1" t="shared" si="18"/>
        <v>0.0010789955735692192</v>
      </c>
      <c r="J15" s="314">
        <f ca="1" t="shared" si="18"/>
        <v>0.26552776328198835</v>
      </c>
      <c r="K15" s="314">
        <f ca="1" t="shared" si="5"/>
        <v>0.45401698690441084</v>
      </c>
      <c r="L15" s="314">
        <f ca="1" t="shared" si="5"/>
        <v>0.33167589884340476</v>
      </c>
      <c r="M15" s="318" t="s">
        <v>356</v>
      </c>
      <c r="N15" s="313">
        <f aca="true" ca="1" t="shared" si="23" ref="N15:W16">ROUNDUP(RAND()*8,0)</f>
        <v>2</v>
      </c>
      <c r="O15" s="313">
        <f ca="1" t="shared" si="23"/>
        <v>6</v>
      </c>
      <c r="P15" s="313">
        <f ca="1" t="shared" si="23"/>
        <v>5</v>
      </c>
      <c r="Q15" s="313">
        <f ca="1" t="shared" si="23"/>
        <v>6</v>
      </c>
      <c r="R15" s="313">
        <f ca="1" t="shared" si="23"/>
        <v>5</v>
      </c>
      <c r="S15" s="313">
        <f ca="1" t="shared" si="23"/>
        <v>3</v>
      </c>
      <c r="T15" s="313">
        <f ca="1" t="shared" si="23"/>
        <v>8</v>
      </c>
      <c r="U15" s="313">
        <f ca="1" t="shared" si="23"/>
        <v>5</v>
      </c>
      <c r="V15" s="313">
        <f ca="1" t="shared" si="23"/>
        <v>3</v>
      </c>
      <c r="W15" s="313">
        <f ca="1" t="shared" si="23"/>
        <v>6</v>
      </c>
      <c r="X15" s="313">
        <f t="shared" si="8"/>
        <v>2</v>
      </c>
      <c r="Y15" s="313">
        <f t="shared" si="9"/>
        <v>8</v>
      </c>
      <c r="Z15" s="313">
        <f t="shared" si="10"/>
        <v>13</v>
      </c>
      <c r="AA15" s="313">
        <f t="shared" si="11"/>
        <v>19</v>
      </c>
      <c r="AB15" s="313">
        <f t="shared" si="12"/>
        <v>24</v>
      </c>
      <c r="AC15" s="313">
        <f t="shared" si="13"/>
        <v>27</v>
      </c>
      <c r="AD15" s="313">
        <f t="shared" si="14"/>
        <v>35</v>
      </c>
      <c r="AE15" s="313">
        <f t="shared" si="15"/>
        <v>40</v>
      </c>
      <c r="AF15" s="313">
        <f t="shared" si="16"/>
        <v>43</v>
      </c>
      <c r="AG15" s="313">
        <f t="shared" si="17"/>
        <v>49</v>
      </c>
    </row>
    <row r="16" spans="1:33" ht="12.75">
      <c r="A16" s="314">
        <f ca="1" t="shared" si="0"/>
        <v>1.2498117745775539</v>
      </c>
      <c r="B16" s="314">
        <f ca="1" t="shared" si="1"/>
        <v>0.01807294842055418</v>
      </c>
      <c r="C16" s="314">
        <f ca="1" t="shared" si="1"/>
        <v>0.02570994993715936</v>
      </c>
      <c r="D16" s="314">
        <f ca="1" t="shared" si="1"/>
        <v>0.6140923660239084</v>
      </c>
      <c r="E16" s="315">
        <f t="shared" si="3"/>
        <v>2</v>
      </c>
      <c r="F16" s="314">
        <f>ROUNDUP(B16,2)</f>
        <v>0.02</v>
      </c>
      <c r="G16" s="314">
        <f ca="1" t="shared" si="6"/>
        <v>0.9713892113096132</v>
      </c>
      <c r="H16" s="314">
        <f ca="1" t="shared" si="18"/>
        <v>0.10574523504175493</v>
      </c>
      <c r="I16" s="314">
        <f ca="1" t="shared" si="18"/>
        <v>0.10108845860865223</v>
      </c>
      <c r="J16" s="314">
        <f ca="1" t="shared" si="18"/>
        <v>0.9594901924075787</v>
      </c>
      <c r="K16" s="314">
        <f ca="1" t="shared" si="5"/>
        <v>0.6457837990008048</v>
      </c>
      <c r="L16" s="314">
        <f ca="1" t="shared" si="5"/>
        <v>0.12494861510017752</v>
      </c>
      <c r="M16" s="318" t="s">
        <v>356</v>
      </c>
      <c r="N16" s="313">
        <f ca="1" t="shared" si="23"/>
        <v>4</v>
      </c>
      <c r="O16" s="313">
        <f ca="1" t="shared" si="23"/>
        <v>5</v>
      </c>
      <c r="P16" s="313">
        <f ca="1" t="shared" si="23"/>
        <v>2</v>
      </c>
      <c r="Q16" s="313">
        <f ca="1" t="shared" si="23"/>
        <v>1</v>
      </c>
      <c r="R16" s="313">
        <f ca="1" t="shared" si="23"/>
        <v>2</v>
      </c>
      <c r="S16" s="313">
        <f ca="1" t="shared" si="23"/>
        <v>3</v>
      </c>
      <c r="T16" s="313">
        <f ca="1" t="shared" si="23"/>
        <v>8</v>
      </c>
      <c r="U16" s="313">
        <f ca="1" t="shared" si="23"/>
        <v>3</v>
      </c>
      <c r="V16" s="313">
        <f ca="1" t="shared" si="23"/>
        <v>4</v>
      </c>
      <c r="W16" s="313">
        <f ca="1" t="shared" si="23"/>
        <v>4</v>
      </c>
      <c r="X16" s="313">
        <f t="shared" si="8"/>
        <v>4</v>
      </c>
      <c r="Y16" s="313">
        <f t="shared" si="9"/>
        <v>9</v>
      </c>
      <c r="Z16" s="313">
        <f t="shared" si="10"/>
        <v>11</v>
      </c>
      <c r="AA16" s="313">
        <f t="shared" si="11"/>
        <v>12</v>
      </c>
      <c r="AB16" s="313">
        <f t="shared" si="12"/>
        <v>14</v>
      </c>
      <c r="AC16" s="313">
        <f t="shared" si="13"/>
        <v>17</v>
      </c>
      <c r="AD16" s="313">
        <f t="shared" si="14"/>
        <v>25</v>
      </c>
      <c r="AE16" s="313">
        <f t="shared" si="15"/>
        <v>28</v>
      </c>
      <c r="AF16" s="313">
        <f t="shared" si="16"/>
        <v>32</v>
      </c>
      <c r="AG16" s="313">
        <f t="shared" si="17"/>
        <v>36</v>
      </c>
    </row>
    <row r="17" spans="1:33" ht="12.75">
      <c r="A17" s="314">
        <f ca="1" t="shared" si="0"/>
        <v>5.669400126156656</v>
      </c>
      <c r="B17" s="314">
        <f ca="1" t="shared" si="1"/>
        <v>0.7734823074036072</v>
      </c>
      <c r="C17" s="314">
        <f ca="1" t="shared" si="1"/>
        <v>0.708745332842073</v>
      </c>
      <c r="D17" s="314">
        <f ca="1" t="shared" si="1"/>
        <v>0.5860302174285739</v>
      </c>
      <c r="E17" s="315">
        <f t="shared" si="3"/>
        <v>6</v>
      </c>
      <c r="F17" s="314">
        <f ca="1">RAND()</f>
        <v>0.41897082806326935</v>
      </c>
      <c r="G17" s="314">
        <f ca="1" t="shared" si="6"/>
        <v>0.2247712717112238</v>
      </c>
      <c r="H17" s="314">
        <f ca="1" t="shared" si="18"/>
        <v>0.10955039387384602</v>
      </c>
      <c r="I17" s="314">
        <f ca="1" t="shared" si="18"/>
        <v>0.5278372631563597</v>
      </c>
      <c r="J17" s="314">
        <f ca="1" t="shared" si="18"/>
        <v>0.36450663483053525</v>
      </c>
      <c r="K17" s="314">
        <f ca="1" t="shared" si="5"/>
        <v>0.6503853433254252</v>
      </c>
      <c r="L17" s="314">
        <f ca="1" t="shared" si="5"/>
        <v>0.25862067219377866</v>
      </c>
      <c r="M17" s="318" t="s">
        <v>357</v>
      </c>
      <c r="N17" s="313">
        <f aca="true" ca="1" t="shared" si="24" ref="N17:W17">ROUNDUP(RAND()*12,0)</f>
        <v>5</v>
      </c>
      <c r="O17" s="313">
        <f ca="1" t="shared" si="24"/>
        <v>4</v>
      </c>
      <c r="P17" s="313">
        <f ca="1" t="shared" si="24"/>
        <v>2</v>
      </c>
      <c r="Q17" s="313">
        <f ca="1" t="shared" si="24"/>
        <v>11</v>
      </c>
      <c r="R17" s="313">
        <f ca="1" t="shared" si="24"/>
        <v>3</v>
      </c>
      <c r="S17" s="313">
        <f ca="1" t="shared" si="24"/>
        <v>9</v>
      </c>
      <c r="T17" s="313">
        <f ca="1" t="shared" si="24"/>
        <v>9</v>
      </c>
      <c r="U17" s="313">
        <f ca="1" t="shared" si="24"/>
        <v>7</v>
      </c>
      <c r="V17" s="313">
        <f ca="1" t="shared" si="24"/>
        <v>4</v>
      </c>
      <c r="W17" s="313">
        <f ca="1" t="shared" si="24"/>
        <v>3</v>
      </c>
      <c r="X17" s="313">
        <f t="shared" si="8"/>
        <v>5</v>
      </c>
      <c r="Y17" s="313">
        <f t="shared" si="9"/>
        <v>9</v>
      </c>
      <c r="Z17" s="313">
        <f t="shared" si="10"/>
        <v>11</v>
      </c>
      <c r="AA17" s="313">
        <f t="shared" si="11"/>
        <v>22</v>
      </c>
      <c r="AB17" s="313">
        <f t="shared" si="12"/>
        <v>25</v>
      </c>
      <c r="AC17" s="313">
        <f t="shared" si="13"/>
        <v>34</v>
      </c>
      <c r="AD17" s="313">
        <f t="shared" si="14"/>
        <v>43</v>
      </c>
      <c r="AE17" s="313">
        <f t="shared" si="15"/>
        <v>50</v>
      </c>
      <c r="AF17" s="313">
        <f t="shared" si="16"/>
        <v>54</v>
      </c>
      <c r="AG17" s="313">
        <f t="shared" si="17"/>
        <v>57</v>
      </c>
    </row>
    <row r="18" spans="1:33" ht="12.75">
      <c r="A18" s="314">
        <f ca="1" t="shared" si="0"/>
        <v>0.44660098452081165</v>
      </c>
      <c r="B18" s="314">
        <f ca="1" t="shared" si="1"/>
        <v>0.3614257362088793</v>
      </c>
      <c r="C18" s="314">
        <f ca="1" t="shared" si="1"/>
        <v>0.7992408419986634</v>
      </c>
      <c r="D18" s="314">
        <f ca="1" t="shared" si="1"/>
        <v>0.8827384892798522</v>
      </c>
      <c r="E18" s="315">
        <f t="shared" si="3"/>
        <v>1</v>
      </c>
      <c r="F18" s="314">
        <f ca="1">RAND()</f>
        <v>0.9238294093683015</v>
      </c>
      <c r="G18" s="314">
        <f ca="1" t="shared" si="6"/>
        <v>0.6899864759289083</v>
      </c>
      <c r="H18" s="314">
        <f ca="1" t="shared" si="18"/>
        <v>0.5719273213923097</v>
      </c>
      <c r="I18" s="314">
        <f ca="1" t="shared" si="18"/>
        <v>0.7948596385564766</v>
      </c>
      <c r="J18" s="314">
        <f ca="1" t="shared" si="18"/>
        <v>0.030987670686667856</v>
      </c>
      <c r="K18" s="314">
        <f ca="1" t="shared" si="5"/>
        <v>0.042606563317719726</v>
      </c>
      <c r="L18" s="314">
        <f ca="1" t="shared" si="5"/>
        <v>0.06547676343266406</v>
      </c>
      <c r="M18" s="318" t="s">
        <v>358</v>
      </c>
      <c r="N18" s="313">
        <f aca="true" ca="1" t="shared" si="25" ref="N18:W18">ROUNDUP(RAND()*10,0)</f>
        <v>7</v>
      </c>
      <c r="O18" s="313">
        <f ca="1" t="shared" si="25"/>
        <v>10</v>
      </c>
      <c r="P18" s="313">
        <f ca="1" t="shared" si="25"/>
        <v>9</v>
      </c>
      <c r="Q18" s="313">
        <f ca="1" t="shared" si="25"/>
        <v>3</v>
      </c>
      <c r="R18" s="313">
        <f ca="1" t="shared" si="25"/>
        <v>4</v>
      </c>
      <c r="S18" s="313">
        <f ca="1" t="shared" si="25"/>
        <v>9</v>
      </c>
      <c r="T18" s="313">
        <f ca="1" t="shared" si="25"/>
        <v>6</v>
      </c>
      <c r="U18" s="313">
        <f ca="1" t="shared" si="25"/>
        <v>2</v>
      </c>
      <c r="V18" s="313">
        <f ca="1" t="shared" si="25"/>
        <v>8</v>
      </c>
      <c r="W18" s="313">
        <f ca="1" t="shared" si="25"/>
        <v>7</v>
      </c>
      <c r="X18" s="313">
        <f t="shared" si="8"/>
        <v>7</v>
      </c>
      <c r="Y18" s="313">
        <f t="shared" si="9"/>
        <v>17</v>
      </c>
      <c r="Z18" s="313">
        <f t="shared" si="10"/>
        <v>26</v>
      </c>
      <c r="AA18" s="313">
        <f t="shared" si="11"/>
        <v>29</v>
      </c>
      <c r="AB18" s="313">
        <f t="shared" si="12"/>
        <v>33</v>
      </c>
      <c r="AC18" s="313">
        <f t="shared" si="13"/>
        <v>42</v>
      </c>
      <c r="AD18" s="313">
        <f t="shared" si="14"/>
        <v>48</v>
      </c>
      <c r="AE18" s="313">
        <f t="shared" si="15"/>
        <v>50</v>
      </c>
      <c r="AF18" s="313">
        <f t="shared" si="16"/>
        <v>58</v>
      </c>
      <c r="AG18" s="313">
        <f t="shared" si="17"/>
        <v>65</v>
      </c>
    </row>
    <row r="19" spans="1:33" ht="12.75">
      <c r="A19" s="314">
        <f ca="1" t="shared" si="0"/>
        <v>1.3362309788912166</v>
      </c>
      <c r="B19" s="314">
        <f ca="1" t="shared" si="1"/>
        <v>0.37132743569376037</v>
      </c>
      <c r="C19" s="314">
        <f ca="1" t="shared" si="1"/>
        <v>0.5556362688733434</v>
      </c>
      <c r="D19" s="314">
        <f ca="1" t="shared" si="1"/>
        <v>0.7346093219035441</v>
      </c>
      <c r="E19" s="315">
        <f t="shared" si="3"/>
        <v>2</v>
      </c>
      <c r="F19" s="314">
        <f>ROUNDUP(B19,2)</f>
        <v>0.38</v>
      </c>
      <c r="G19" s="314">
        <f ca="1" t="shared" si="6"/>
        <v>0.5685070978081352</v>
      </c>
      <c r="H19" s="314">
        <f ca="1" t="shared" si="18"/>
        <v>0.8133958456696255</v>
      </c>
      <c r="I19" s="314">
        <f ca="1" t="shared" si="18"/>
        <v>0.35460579703070527</v>
      </c>
      <c r="J19" s="314">
        <f ca="1" t="shared" si="18"/>
        <v>0.5412408137650178</v>
      </c>
      <c r="K19" s="314">
        <f ca="1" t="shared" si="5"/>
        <v>0.4464750310114365</v>
      </c>
      <c r="L19" s="314">
        <f ca="1" t="shared" si="5"/>
        <v>0.8728086905369548</v>
      </c>
      <c r="M19" s="318" t="s">
        <v>355</v>
      </c>
      <c r="N19" s="313">
        <f aca="true" ca="1" t="shared" si="26" ref="N19:W19">ROUNDUP(RAND()*6,0)</f>
        <v>5</v>
      </c>
      <c r="O19" s="313">
        <f ca="1" t="shared" si="26"/>
        <v>5</v>
      </c>
      <c r="P19" s="313">
        <f ca="1" t="shared" si="26"/>
        <v>4</v>
      </c>
      <c r="Q19" s="313">
        <f ca="1" t="shared" si="26"/>
        <v>3</v>
      </c>
      <c r="R19" s="313">
        <f ca="1" t="shared" si="26"/>
        <v>3</v>
      </c>
      <c r="S19" s="313">
        <f ca="1" t="shared" si="26"/>
        <v>3</v>
      </c>
      <c r="T19" s="313">
        <f ca="1" t="shared" si="26"/>
        <v>1</v>
      </c>
      <c r="U19" s="313">
        <f ca="1" t="shared" si="26"/>
        <v>2</v>
      </c>
      <c r="V19" s="313">
        <f ca="1" t="shared" si="26"/>
        <v>1</v>
      </c>
      <c r="W19" s="313">
        <f ca="1" t="shared" si="26"/>
        <v>4</v>
      </c>
      <c r="X19" s="313">
        <f t="shared" si="8"/>
        <v>5</v>
      </c>
      <c r="Y19" s="313">
        <f t="shared" si="9"/>
        <v>10</v>
      </c>
      <c r="Z19" s="313">
        <f t="shared" si="10"/>
        <v>14</v>
      </c>
      <c r="AA19" s="313">
        <f t="shared" si="11"/>
        <v>17</v>
      </c>
      <c r="AB19" s="313">
        <f t="shared" si="12"/>
        <v>20</v>
      </c>
      <c r="AC19" s="313">
        <f t="shared" si="13"/>
        <v>23</v>
      </c>
      <c r="AD19" s="313">
        <f t="shared" si="14"/>
        <v>24</v>
      </c>
      <c r="AE19" s="313">
        <f t="shared" si="15"/>
        <v>26</v>
      </c>
      <c r="AF19" s="313">
        <f t="shared" si="16"/>
        <v>27</v>
      </c>
      <c r="AG19" s="313">
        <f t="shared" si="17"/>
        <v>31</v>
      </c>
    </row>
    <row r="20" spans="1:33" ht="12.75">
      <c r="A20" s="314">
        <f ca="1" t="shared" si="0"/>
        <v>2.3924056906389137</v>
      </c>
      <c r="B20" s="314">
        <f ca="1" t="shared" si="1"/>
        <v>0.48295999376195997</v>
      </c>
      <c r="C20" s="314">
        <f ca="1" t="shared" si="1"/>
        <v>0.11512360510539699</v>
      </c>
      <c r="D20" s="314">
        <f ca="1" t="shared" si="1"/>
        <v>0.8094774147067061</v>
      </c>
      <c r="E20" s="315">
        <f t="shared" si="3"/>
        <v>3</v>
      </c>
      <c r="F20" s="314">
        <f aca="true" ca="1" t="shared" si="27" ref="F20:F26">RAND()</f>
        <v>0.13995640608894</v>
      </c>
      <c r="G20" s="314">
        <f ca="1" t="shared" si="6"/>
        <v>0.5195345736962134</v>
      </c>
      <c r="H20" s="314">
        <f ca="1" t="shared" si="18"/>
        <v>0.10565136634209038</v>
      </c>
      <c r="I20" s="314">
        <f ca="1" t="shared" si="18"/>
        <v>0.30863896535964064</v>
      </c>
      <c r="J20" s="314">
        <f ca="1" t="shared" si="18"/>
        <v>0.7373589862394074</v>
      </c>
      <c r="K20" s="314">
        <f ca="1" t="shared" si="5"/>
        <v>0.9324137203982295</v>
      </c>
      <c r="L20" s="314">
        <f ca="1" t="shared" si="5"/>
        <v>0.8422422850718396</v>
      </c>
      <c r="M20" s="318" t="s">
        <v>356</v>
      </c>
      <c r="N20" s="313">
        <f aca="true" ca="1" t="shared" si="28" ref="N20:W20">ROUNDUP(RAND()*8,0)</f>
        <v>1</v>
      </c>
      <c r="O20" s="313">
        <f ca="1" t="shared" si="28"/>
        <v>1</v>
      </c>
      <c r="P20" s="313">
        <f ca="1" t="shared" si="28"/>
        <v>6</v>
      </c>
      <c r="Q20" s="313">
        <f ca="1" t="shared" si="28"/>
        <v>1</v>
      </c>
      <c r="R20" s="313">
        <f ca="1" t="shared" si="28"/>
        <v>8</v>
      </c>
      <c r="S20" s="313">
        <f ca="1" t="shared" si="28"/>
        <v>8</v>
      </c>
      <c r="T20" s="313">
        <f ca="1" t="shared" si="28"/>
        <v>4</v>
      </c>
      <c r="U20" s="313">
        <f ca="1" t="shared" si="28"/>
        <v>5</v>
      </c>
      <c r="V20" s="313">
        <f ca="1" t="shared" si="28"/>
        <v>7</v>
      </c>
      <c r="W20" s="313">
        <f ca="1" t="shared" si="28"/>
        <v>2</v>
      </c>
      <c r="X20" s="313">
        <f t="shared" si="8"/>
        <v>1</v>
      </c>
      <c r="Y20" s="313">
        <f t="shared" si="9"/>
        <v>2</v>
      </c>
      <c r="Z20" s="313">
        <f t="shared" si="10"/>
        <v>8</v>
      </c>
      <c r="AA20" s="313">
        <f t="shared" si="11"/>
        <v>9</v>
      </c>
      <c r="AB20" s="313">
        <f t="shared" si="12"/>
        <v>17</v>
      </c>
      <c r="AC20" s="313">
        <f t="shared" si="13"/>
        <v>25</v>
      </c>
      <c r="AD20" s="313">
        <f t="shared" si="14"/>
        <v>29</v>
      </c>
      <c r="AE20" s="313">
        <f t="shared" si="15"/>
        <v>34</v>
      </c>
      <c r="AF20" s="313">
        <f t="shared" si="16"/>
        <v>41</v>
      </c>
      <c r="AG20" s="313">
        <f t="shared" si="17"/>
        <v>43</v>
      </c>
    </row>
    <row r="21" spans="1:33" ht="12.75">
      <c r="A21" s="314">
        <f ca="1" t="shared" si="0"/>
        <v>1.084249764771732</v>
      </c>
      <c r="B21" s="314">
        <f ca="1" t="shared" si="1"/>
        <v>0.5819439601867185</v>
      </c>
      <c r="C21" s="314">
        <f ca="1" t="shared" si="1"/>
        <v>0.840252740103806</v>
      </c>
      <c r="D21" s="314">
        <f ca="1" t="shared" si="1"/>
        <v>0.08901683456049758</v>
      </c>
      <c r="E21" s="315">
        <f t="shared" si="3"/>
        <v>2</v>
      </c>
      <c r="F21" s="314">
        <f ca="1" t="shared" si="27"/>
        <v>0.7231911994797369</v>
      </c>
      <c r="G21" s="314">
        <f ca="1" t="shared" si="6"/>
        <v>0.5603752705114502</v>
      </c>
      <c r="H21" s="314">
        <f ca="1" t="shared" si="18"/>
        <v>0.237643246549877</v>
      </c>
      <c r="I21" s="314">
        <f ca="1" t="shared" si="18"/>
        <v>0.2772729164000977</v>
      </c>
      <c r="J21" s="314">
        <f ca="1" t="shared" si="18"/>
        <v>0.8139308572203929</v>
      </c>
      <c r="K21" s="314">
        <f ca="1" t="shared" si="5"/>
        <v>0.6828959461073616</v>
      </c>
      <c r="L21" s="314">
        <f ca="1" t="shared" si="5"/>
        <v>0.7905132792266645</v>
      </c>
      <c r="M21" s="318">
        <v>6</v>
      </c>
      <c r="N21" s="313">
        <f aca="true" ca="1" t="shared" si="29" ref="N21:W22">ROUNDUP(RAND()*6,0)</f>
        <v>3</v>
      </c>
      <c r="O21" s="313">
        <f ca="1" t="shared" si="29"/>
        <v>5</v>
      </c>
      <c r="P21" s="313">
        <f ca="1" t="shared" si="29"/>
        <v>5</v>
      </c>
      <c r="Q21" s="313">
        <f ca="1" t="shared" si="29"/>
        <v>1</v>
      </c>
      <c r="R21" s="313">
        <f ca="1" t="shared" si="29"/>
        <v>6</v>
      </c>
      <c r="S21" s="313">
        <f ca="1" t="shared" si="29"/>
        <v>3</v>
      </c>
      <c r="T21" s="313">
        <f ca="1" t="shared" si="29"/>
        <v>3</v>
      </c>
      <c r="U21" s="313">
        <f ca="1" t="shared" si="29"/>
        <v>6</v>
      </c>
      <c r="V21" s="313">
        <f ca="1" t="shared" si="29"/>
        <v>1</v>
      </c>
      <c r="W21" s="313">
        <f ca="1" t="shared" si="29"/>
        <v>1</v>
      </c>
      <c r="X21" s="313">
        <f t="shared" si="8"/>
        <v>3</v>
      </c>
      <c r="Y21" s="313">
        <f t="shared" si="9"/>
        <v>8</v>
      </c>
      <c r="Z21" s="313">
        <f t="shared" si="10"/>
        <v>13</v>
      </c>
      <c r="AA21" s="313">
        <f t="shared" si="11"/>
        <v>14</v>
      </c>
      <c r="AB21" s="313">
        <f t="shared" si="12"/>
        <v>20</v>
      </c>
      <c r="AC21" s="313">
        <f t="shared" si="13"/>
        <v>23</v>
      </c>
      <c r="AD21" s="313">
        <f t="shared" si="14"/>
        <v>26</v>
      </c>
      <c r="AE21" s="313">
        <f t="shared" si="15"/>
        <v>32</v>
      </c>
      <c r="AF21" s="313">
        <f t="shared" si="16"/>
        <v>33</v>
      </c>
      <c r="AG21" s="313">
        <f t="shared" si="17"/>
        <v>34</v>
      </c>
    </row>
    <row r="22" spans="1:33" ht="12.75">
      <c r="A22" s="320">
        <f ca="1">RAND()</f>
        <v>0.46550696064199126</v>
      </c>
      <c r="B22" s="314">
        <f ca="1" t="shared" si="1"/>
        <v>0.5934599956175732</v>
      </c>
      <c r="C22" s="314">
        <f ca="1" t="shared" si="1"/>
        <v>0.33348755947889597</v>
      </c>
      <c r="D22" s="314">
        <f ca="1" t="shared" si="1"/>
        <v>0.445659218646752</v>
      </c>
      <c r="E22" s="314">
        <f ca="1">RAND()</f>
        <v>0.12254589983931408</v>
      </c>
      <c r="F22" s="314">
        <f ca="1" t="shared" si="27"/>
        <v>0.6720970904957815</v>
      </c>
      <c r="G22" s="314">
        <f ca="1" t="shared" si="6"/>
        <v>0.6568586929523788</v>
      </c>
      <c r="H22" s="314">
        <f ca="1" t="shared" si="18"/>
        <v>0.22055048531173505</v>
      </c>
      <c r="I22" s="314">
        <f ca="1" t="shared" si="18"/>
        <v>0.06558048527811833</v>
      </c>
      <c r="J22" s="314">
        <f ca="1" t="shared" si="18"/>
        <v>0.826275761479002</v>
      </c>
      <c r="K22" s="314">
        <f ca="1" t="shared" si="5"/>
        <v>0.8829519976525921</v>
      </c>
      <c r="L22" s="314">
        <f ca="1" t="shared" si="5"/>
        <v>0.24809888873630248</v>
      </c>
      <c r="M22" s="318">
        <v>6</v>
      </c>
      <c r="N22" s="313">
        <f ca="1" t="shared" si="29"/>
        <v>3</v>
      </c>
      <c r="O22" s="313">
        <f ca="1" t="shared" si="29"/>
        <v>4</v>
      </c>
      <c r="P22" s="313">
        <f ca="1" t="shared" si="29"/>
        <v>2</v>
      </c>
      <c r="Q22" s="313">
        <f ca="1" t="shared" si="29"/>
        <v>6</v>
      </c>
      <c r="R22" s="313">
        <f ca="1" t="shared" si="29"/>
        <v>3</v>
      </c>
      <c r="S22" s="313">
        <f ca="1" t="shared" si="29"/>
        <v>4</v>
      </c>
      <c r="T22" s="313">
        <f ca="1" t="shared" si="29"/>
        <v>1</v>
      </c>
      <c r="U22" s="313">
        <f ca="1" t="shared" si="29"/>
        <v>4</v>
      </c>
      <c r="V22" s="313">
        <f ca="1" t="shared" si="29"/>
        <v>1</v>
      </c>
      <c r="W22" s="313">
        <f ca="1" t="shared" si="29"/>
        <v>5</v>
      </c>
      <c r="X22" s="313">
        <f t="shared" si="8"/>
        <v>3</v>
      </c>
      <c r="Y22" s="313">
        <f t="shared" si="9"/>
        <v>7</v>
      </c>
      <c r="Z22" s="313">
        <f t="shared" si="10"/>
        <v>9</v>
      </c>
      <c r="AA22" s="313">
        <f t="shared" si="11"/>
        <v>15</v>
      </c>
      <c r="AB22" s="313">
        <f t="shared" si="12"/>
        <v>18</v>
      </c>
      <c r="AC22" s="313">
        <f t="shared" si="13"/>
        <v>22</v>
      </c>
      <c r="AD22" s="313">
        <f t="shared" si="14"/>
        <v>23</v>
      </c>
      <c r="AE22" s="313">
        <f t="shared" si="15"/>
        <v>27</v>
      </c>
      <c r="AF22" s="313">
        <f t="shared" si="16"/>
        <v>28</v>
      </c>
      <c r="AG22" s="313">
        <f t="shared" si="17"/>
        <v>33</v>
      </c>
    </row>
    <row r="23" spans="1:33" ht="12.75">
      <c r="A23" s="314">
        <f ca="1">RAND()</f>
        <v>0.9416815171531048</v>
      </c>
      <c r="B23" s="314">
        <f ca="1" t="shared" si="1"/>
        <v>0.4136424124830076</v>
      </c>
      <c r="C23" s="314">
        <f ca="1" t="shared" si="1"/>
        <v>0.3926486422372959</v>
      </c>
      <c r="D23" s="314">
        <f ca="1" t="shared" si="1"/>
        <v>0.030513329751479468</v>
      </c>
      <c r="E23" s="314">
        <f ca="1">RAND()</f>
        <v>0.2124947784237694</v>
      </c>
      <c r="F23" s="314">
        <f ca="1" t="shared" si="27"/>
        <v>0.8768527590699104</v>
      </c>
      <c r="G23" s="314">
        <f ca="1" t="shared" si="6"/>
        <v>0.1738894309188641</v>
      </c>
      <c r="H23" s="314">
        <f ca="1" t="shared" si="18"/>
        <v>0.9794280541643989</v>
      </c>
      <c r="I23" s="314">
        <f ca="1" t="shared" si="18"/>
        <v>0.1742469485619038</v>
      </c>
      <c r="J23" s="314">
        <f ca="1" t="shared" si="18"/>
        <v>0.48061163769366644</v>
      </c>
      <c r="K23" s="314">
        <f ca="1" t="shared" si="5"/>
        <v>0.49060882645735604</v>
      </c>
      <c r="L23" s="314">
        <f ca="1" t="shared" si="5"/>
        <v>0.460954767527618</v>
      </c>
      <c r="M23" s="318">
        <v>20</v>
      </c>
      <c r="N23" s="313">
        <f aca="true" ca="1" t="shared" si="30" ref="N23:W24">ROUNDUP(RAND()*20,0)</f>
        <v>18</v>
      </c>
      <c r="O23" s="313">
        <f ca="1" t="shared" si="30"/>
        <v>11</v>
      </c>
      <c r="P23" s="313">
        <f ca="1" t="shared" si="30"/>
        <v>17</v>
      </c>
      <c r="Q23" s="313">
        <f ca="1" t="shared" si="30"/>
        <v>8</v>
      </c>
      <c r="R23" s="313">
        <f ca="1" t="shared" si="30"/>
        <v>19</v>
      </c>
      <c r="S23" s="313">
        <f ca="1" t="shared" si="30"/>
        <v>13</v>
      </c>
      <c r="T23" s="313">
        <f ca="1" t="shared" si="30"/>
        <v>15</v>
      </c>
      <c r="U23" s="313">
        <f ca="1" t="shared" si="30"/>
        <v>4</v>
      </c>
      <c r="V23" s="313">
        <f ca="1" t="shared" si="30"/>
        <v>4</v>
      </c>
      <c r="W23" s="313">
        <f ca="1" t="shared" si="30"/>
        <v>6</v>
      </c>
      <c r="X23" s="313">
        <f t="shared" si="8"/>
        <v>18</v>
      </c>
      <c r="Y23" s="313">
        <f t="shared" si="9"/>
        <v>29</v>
      </c>
      <c r="Z23" s="313">
        <f t="shared" si="10"/>
        <v>46</v>
      </c>
      <c r="AA23" s="313">
        <f t="shared" si="11"/>
        <v>54</v>
      </c>
      <c r="AB23" s="313">
        <f t="shared" si="12"/>
        <v>73</v>
      </c>
      <c r="AC23" s="313">
        <f t="shared" si="13"/>
        <v>86</v>
      </c>
      <c r="AD23" s="313">
        <f t="shared" si="14"/>
        <v>101</v>
      </c>
      <c r="AE23" s="313">
        <f t="shared" si="15"/>
        <v>105</v>
      </c>
      <c r="AF23" s="313">
        <f t="shared" si="16"/>
        <v>109</v>
      </c>
      <c r="AG23" s="313">
        <f t="shared" si="17"/>
        <v>115</v>
      </c>
    </row>
    <row r="24" spans="1:33" ht="12.75">
      <c r="A24" s="314">
        <f ca="1">RAND()</f>
        <v>0.7060106256508658</v>
      </c>
      <c r="B24" s="313">
        <f>A22*3</f>
        <v>1.3965208819259738</v>
      </c>
      <c r="C24" s="313">
        <f>A22*4</f>
        <v>1.862027842567965</v>
      </c>
      <c r="D24" s="313">
        <f>A22*6</f>
        <v>2.7930417638519476</v>
      </c>
      <c r="E24" s="313">
        <f>A22*12</f>
        <v>5.586083527703895</v>
      </c>
      <c r="F24" s="314">
        <f ca="1" t="shared" si="27"/>
        <v>0.7822738255905088</v>
      </c>
      <c r="G24" s="314">
        <f ca="1" t="shared" si="6"/>
        <v>0.7554182427890153</v>
      </c>
      <c r="H24" s="314">
        <f ca="1">RAND()</f>
        <v>0.07898092098540399</v>
      </c>
      <c r="I24" s="313">
        <f>D30+D31+D32+D33+D34</f>
        <v>19</v>
      </c>
      <c r="J24" s="314">
        <f ca="1">RAND()</f>
        <v>0.29822078949808795</v>
      </c>
      <c r="K24" s="314">
        <f ca="1" t="shared" si="5"/>
        <v>0.03770066072171674</v>
      </c>
      <c r="L24" s="314">
        <f ca="1" t="shared" si="5"/>
        <v>0.743228757536659</v>
      </c>
      <c r="M24" s="318">
        <v>20</v>
      </c>
      <c r="N24" s="313">
        <f ca="1" t="shared" si="30"/>
        <v>12</v>
      </c>
      <c r="O24" s="313">
        <f ca="1" t="shared" si="30"/>
        <v>7</v>
      </c>
      <c r="P24" s="313">
        <f ca="1" t="shared" si="30"/>
        <v>13</v>
      </c>
      <c r="Q24" s="313">
        <f ca="1" t="shared" si="30"/>
        <v>18</v>
      </c>
      <c r="R24" s="313">
        <f ca="1" t="shared" si="30"/>
        <v>17</v>
      </c>
      <c r="S24" s="313">
        <f ca="1" t="shared" si="30"/>
        <v>16</v>
      </c>
      <c r="T24" s="313">
        <f ca="1" t="shared" si="30"/>
        <v>14</v>
      </c>
      <c r="U24" s="313">
        <f ca="1" t="shared" si="30"/>
        <v>17</v>
      </c>
      <c r="V24" s="313">
        <f ca="1" t="shared" si="30"/>
        <v>10</v>
      </c>
      <c r="W24" s="313">
        <f ca="1" t="shared" si="30"/>
        <v>3</v>
      </c>
      <c r="X24" s="313">
        <f t="shared" si="8"/>
        <v>12</v>
      </c>
      <c r="Y24" s="313">
        <f t="shared" si="9"/>
        <v>19</v>
      </c>
      <c r="Z24" s="313">
        <f t="shared" si="10"/>
        <v>32</v>
      </c>
      <c r="AA24" s="313">
        <f t="shared" si="11"/>
        <v>50</v>
      </c>
      <c r="AB24" s="313">
        <f t="shared" si="12"/>
        <v>67</v>
      </c>
      <c r="AC24" s="313">
        <f t="shared" si="13"/>
        <v>83</v>
      </c>
      <c r="AD24" s="313">
        <f t="shared" si="14"/>
        <v>97</v>
      </c>
      <c r="AE24" s="313">
        <f t="shared" si="15"/>
        <v>114</v>
      </c>
      <c r="AF24" s="313">
        <f t="shared" si="16"/>
        <v>124</v>
      </c>
      <c r="AG24" s="313">
        <f t="shared" si="17"/>
        <v>127</v>
      </c>
    </row>
    <row r="25" spans="1:33" ht="12.75">
      <c r="A25" s="314">
        <f ca="1">RAND()</f>
        <v>0.34197074469256195</v>
      </c>
      <c r="B25" s="313">
        <f>A23*3</f>
        <v>2.8250445514593143</v>
      </c>
      <c r="C25" s="313">
        <f>A23*4</f>
        <v>3.766726068612419</v>
      </c>
      <c r="D25" s="313">
        <f>A23*6</f>
        <v>5.650089102918629</v>
      </c>
      <c r="E25" s="313">
        <f>A23*12</f>
        <v>11.300178205837257</v>
      </c>
      <c r="F25" s="314">
        <f ca="1" t="shared" si="27"/>
        <v>0.9225681243873396</v>
      </c>
      <c r="G25" s="314">
        <f ca="1" t="shared" si="6"/>
        <v>0.5719930853520812</v>
      </c>
      <c r="H25" s="314">
        <f ca="1">RAND()</f>
        <v>0.4693888253661527</v>
      </c>
      <c r="I25" s="313">
        <f>D30+D31+D32+D33+D34</f>
        <v>19</v>
      </c>
      <c r="J25" s="314">
        <f ca="1">RAND()</f>
        <v>0.3274521124884049</v>
      </c>
      <c r="K25" s="314">
        <f ca="1" t="shared" si="5"/>
        <v>0.4695159479800925</v>
      </c>
      <c r="L25" s="314">
        <f ca="1" t="shared" si="5"/>
        <v>0.42292352120532906</v>
      </c>
      <c r="M25" s="318">
        <v>8</v>
      </c>
      <c r="N25" s="313">
        <f aca="true" ca="1" t="shared" si="31" ref="N25:W26">ROUNDUP(RAND()*8,0)</f>
        <v>6</v>
      </c>
      <c r="O25" s="313">
        <f ca="1" t="shared" si="31"/>
        <v>3</v>
      </c>
      <c r="P25" s="313">
        <f ca="1" t="shared" si="31"/>
        <v>2</v>
      </c>
      <c r="Q25" s="313">
        <f ca="1" t="shared" si="31"/>
        <v>1</v>
      </c>
      <c r="R25" s="313">
        <f ca="1" t="shared" si="31"/>
        <v>5</v>
      </c>
      <c r="S25" s="313">
        <f ca="1" t="shared" si="31"/>
        <v>3</v>
      </c>
      <c r="T25" s="313">
        <f ca="1" t="shared" si="31"/>
        <v>4</v>
      </c>
      <c r="U25" s="313">
        <f ca="1" t="shared" si="31"/>
        <v>3</v>
      </c>
      <c r="V25" s="313">
        <f ca="1" t="shared" si="31"/>
        <v>6</v>
      </c>
      <c r="W25" s="313">
        <f ca="1" t="shared" si="31"/>
        <v>2</v>
      </c>
      <c r="X25" s="313">
        <f t="shared" si="8"/>
        <v>6</v>
      </c>
      <c r="Y25" s="313">
        <f t="shared" si="9"/>
        <v>9</v>
      </c>
      <c r="Z25" s="313">
        <f t="shared" si="10"/>
        <v>11</v>
      </c>
      <c r="AA25" s="313">
        <f t="shared" si="11"/>
        <v>12</v>
      </c>
      <c r="AB25" s="313">
        <f t="shared" si="12"/>
        <v>17</v>
      </c>
      <c r="AC25" s="313">
        <f t="shared" si="13"/>
        <v>20</v>
      </c>
      <c r="AD25" s="313">
        <f t="shared" si="14"/>
        <v>24</v>
      </c>
      <c r="AE25" s="313">
        <f t="shared" si="15"/>
        <v>27</v>
      </c>
      <c r="AF25" s="313">
        <f t="shared" si="16"/>
        <v>33</v>
      </c>
      <c r="AG25" s="313">
        <f t="shared" si="17"/>
        <v>35</v>
      </c>
    </row>
    <row r="26" spans="1:33" ht="12.75">
      <c r="A26" s="314">
        <f ca="1">RAND()</f>
        <v>0.21241529821247251</v>
      </c>
      <c r="B26" s="313">
        <f>A24*3</f>
        <v>2.1180318769525974</v>
      </c>
      <c r="C26" s="313">
        <f>A24*4</f>
        <v>2.8240425026034632</v>
      </c>
      <c r="D26" s="313">
        <f>A24*6</f>
        <v>4.236063753905195</v>
      </c>
      <c r="E26" s="313">
        <f>A24*12</f>
        <v>8.47212750781039</v>
      </c>
      <c r="F26" s="314">
        <f ca="1" t="shared" si="27"/>
        <v>0.752876608062155</v>
      </c>
      <c r="G26" s="314">
        <f ca="1" t="shared" si="6"/>
        <v>0.40254156054224133</v>
      </c>
      <c r="H26" s="313" t="s">
        <v>9</v>
      </c>
      <c r="I26" s="313">
        <f>E30+E31+E32</f>
        <v>27</v>
      </c>
      <c r="J26" s="314">
        <f ca="1">RAND()</f>
        <v>0.11852374862441972</v>
      </c>
      <c r="K26" s="314">
        <f ca="1" t="shared" si="5"/>
        <v>0.23306224042609447</v>
      </c>
      <c r="L26" s="314">
        <f ca="1" t="shared" si="5"/>
        <v>0.11559022467378122</v>
      </c>
      <c r="M26" s="318">
        <v>8</v>
      </c>
      <c r="N26" s="313">
        <f ca="1" t="shared" si="31"/>
        <v>8</v>
      </c>
      <c r="O26" s="313">
        <f ca="1" t="shared" si="31"/>
        <v>5</v>
      </c>
      <c r="P26" s="313">
        <f ca="1" t="shared" si="31"/>
        <v>7</v>
      </c>
      <c r="Q26" s="313">
        <f ca="1" t="shared" si="31"/>
        <v>8</v>
      </c>
      <c r="R26" s="313">
        <f ca="1" t="shared" si="31"/>
        <v>4</v>
      </c>
      <c r="S26" s="313">
        <f ca="1" t="shared" si="31"/>
        <v>5</v>
      </c>
      <c r="T26" s="313">
        <f ca="1" t="shared" si="31"/>
        <v>8</v>
      </c>
      <c r="U26" s="313">
        <f ca="1" t="shared" si="31"/>
        <v>4</v>
      </c>
      <c r="V26" s="313">
        <f ca="1" t="shared" si="31"/>
        <v>7</v>
      </c>
      <c r="W26" s="313">
        <f ca="1" t="shared" si="31"/>
        <v>1</v>
      </c>
      <c r="X26" s="313">
        <f t="shared" si="8"/>
        <v>8</v>
      </c>
      <c r="Y26" s="313">
        <f t="shared" si="9"/>
        <v>13</v>
      </c>
      <c r="Z26" s="313">
        <f t="shared" si="10"/>
        <v>20</v>
      </c>
      <c r="AA26" s="313">
        <f t="shared" si="11"/>
        <v>28</v>
      </c>
      <c r="AB26" s="313">
        <f t="shared" si="12"/>
        <v>32</v>
      </c>
      <c r="AC26" s="313">
        <f t="shared" si="13"/>
        <v>37</v>
      </c>
      <c r="AD26" s="313">
        <f t="shared" si="14"/>
        <v>45</v>
      </c>
      <c r="AE26" s="313">
        <f t="shared" si="15"/>
        <v>49</v>
      </c>
      <c r="AF26" s="313">
        <f t="shared" si="16"/>
        <v>56</v>
      </c>
      <c r="AG26" s="313">
        <f t="shared" si="17"/>
        <v>57</v>
      </c>
    </row>
    <row r="27" spans="1:33" ht="12.75">
      <c r="A27" s="314"/>
      <c r="B27" s="313">
        <f>A25*3</f>
        <v>1.0259122340776858</v>
      </c>
      <c r="C27" s="313">
        <f>A25*4</f>
        <v>1.3678829787702478</v>
      </c>
      <c r="D27" s="313">
        <f>A25*6</f>
        <v>2.0518244681553717</v>
      </c>
      <c r="E27" s="313">
        <f>A25*12</f>
        <v>4.103648936310743</v>
      </c>
      <c r="H27" s="313" t="s">
        <v>10</v>
      </c>
      <c r="I27" s="313">
        <f>E33+E34</f>
        <v>8</v>
      </c>
      <c r="M27" s="318">
        <v>6</v>
      </c>
      <c r="N27" s="313">
        <f aca="true" ca="1" t="shared" si="32" ref="N27:W27">ROUNDUP(RAND()*6,0)</f>
        <v>5</v>
      </c>
      <c r="O27" s="313">
        <f ca="1" t="shared" si="32"/>
        <v>5</v>
      </c>
      <c r="P27" s="313">
        <f ca="1" t="shared" si="32"/>
        <v>1</v>
      </c>
      <c r="Q27" s="313">
        <f ca="1" t="shared" si="32"/>
        <v>4</v>
      </c>
      <c r="R27" s="313">
        <f ca="1" t="shared" si="32"/>
        <v>5</v>
      </c>
      <c r="S27" s="313">
        <f ca="1" t="shared" si="32"/>
        <v>3</v>
      </c>
      <c r="T27" s="313">
        <f ca="1" t="shared" si="32"/>
        <v>2</v>
      </c>
      <c r="U27" s="313">
        <f ca="1" t="shared" si="32"/>
        <v>4</v>
      </c>
      <c r="V27" s="313">
        <f ca="1" t="shared" si="32"/>
        <v>5</v>
      </c>
      <c r="W27" s="313">
        <f ca="1" t="shared" si="32"/>
        <v>6</v>
      </c>
      <c r="X27" s="313">
        <f t="shared" si="8"/>
        <v>5</v>
      </c>
      <c r="Y27" s="313">
        <f t="shared" si="9"/>
        <v>10</v>
      </c>
      <c r="Z27" s="313">
        <f t="shared" si="10"/>
        <v>11</v>
      </c>
      <c r="AA27" s="313">
        <f t="shared" si="11"/>
        <v>15</v>
      </c>
      <c r="AB27" s="313">
        <f t="shared" si="12"/>
        <v>20</v>
      </c>
      <c r="AC27" s="313">
        <f t="shared" si="13"/>
        <v>23</v>
      </c>
      <c r="AD27" s="313">
        <f t="shared" si="14"/>
        <v>25</v>
      </c>
      <c r="AE27" s="313">
        <f t="shared" si="15"/>
        <v>29</v>
      </c>
      <c r="AF27" s="313">
        <f t="shared" si="16"/>
        <v>34</v>
      </c>
      <c r="AG27" s="313">
        <f t="shared" si="17"/>
        <v>40</v>
      </c>
    </row>
    <row r="28" spans="2:33" ht="12.75">
      <c r="B28" s="313">
        <f>A26*3</f>
        <v>0.6372458946374175</v>
      </c>
      <c r="C28" s="313">
        <f>A26*4</f>
        <v>0.8496611928498901</v>
      </c>
      <c r="D28" s="313">
        <f>A26*6</f>
        <v>1.274491789274835</v>
      </c>
      <c r="E28" s="313">
        <f>A26*12</f>
        <v>2.54898357854967</v>
      </c>
      <c r="H28" s="313" t="s">
        <v>106</v>
      </c>
      <c r="I28" s="313">
        <f>C30+C31+C32</f>
        <v>9</v>
      </c>
      <c r="M28" s="318">
        <v>4</v>
      </c>
      <c r="N28" s="313">
        <f aca="true" ca="1" t="shared" si="33" ref="N28:W28">ROUNDUP(RAND()*4,0)</f>
        <v>4</v>
      </c>
      <c r="O28" s="313">
        <f ca="1" t="shared" si="33"/>
        <v>1</v>
      </c>
      <c r="P28" s="313">
        <f ca="1" t="shared" si="33"/>
        <v>1</v>
      </c>
      <c r="Q28" s="313">
        <f ca="1" t="shared" si="33"/>
        <v>2</v>
      </c>
      <c r="R28" s="313">
        <f ca="1" t="shared" si="33"/>
        <v>1</v>
      </c>
      <c r="S28" s="313">
        <f ca="1" t="shared" si="33"/>
        <v>3</v>
      </c>
      <c r="T28" s="313">
        <f ca="1" t="shared" si="33"/>
        <v>3</v>
      </c>
      <c r="U28" s="313">
        <f ca="1" t="shared" si="33"/>
        <v>4</v>
      </c>
      <c r="V28" s="313">
        <f ca="1" t="shared" si="33"/>
        <v>3</v>
      </c>
      <c r="W28" s="313">
        <f ca="1" t="shared" si="33"/>
        <v>1</v>
      </c>
      <c r="X28" s="313">
        <f t="shared" si="8"/>
        <v>4</v>
      </c>
      <c r="Y28" s="313">
        <f t="shared" si="9"/>
        <v>5</v>
      </c>
      <c r="Z28" s="313">
        <f t="shared" si="10"/>
        <v>6</v>
      </c>
      <c r="AA28" s="313">
        <f t="shared" si="11"/>
        <v>8</v>
      </c>
      <c r="AB28" s="313">
        <f t="shared" si="12"/>
        <v>9</v>
      </c>
      <c r="AC28" s="313">
        <f t="shared" si="13"/>
        <v>12</v>
      </c>
      <c r="AD28" s="313">
        <f t="shared" si="14"/>
        <v>15</v>
      </c>
      <c r="AE28" s="313">
        <f t="shared" si="15"/>
        <v>19</v>
      </c>
      <c r="AF28" s="313">
        <f t="shared" si="16"/>
        <v>22</v>
      </c>
      <c r="AG28" s="313">
        <f t="shared" si="17"/>
        <v>23</v>
      </c>
    </row>
    <row r="29" spans="8:33" ht="12.75">
      <c r="H29" s="313" t="s">
        <v>11</v>
      </c>
      <c r="I29" s="313">
        <f>D30</f>
        <v>3</v>
      </c>
      <c r="M29" s="318">
        <v>10</v>
      </c>
      <c r="N29" s="313">
        <f aca="true" ca="1" t="shared" si="34" ref="N29:W29">ROUNDUP(RAND()*10,0)</f>
        <v>9</v>
      </c>
      <c r="O29" s="313">
        <f ca="1" t="shared" si="34"/>
        <v>6</v>
      </c>
      <c r="P29" s="313">
        <f ca="1" t="shared" si="34"/>
        <v>4</v>
      </c>
      <c r="Q29" s="313">
        <f ca="1" t="shared" si="34"/>
        <v>10</v>
      </c>
      <c r="R29" s="313">
        <f ca="1" t="shared" si="34"/>
        <v>5</v>
      </c>
      <c r="S29" s="313">
        <f ca="1" t="shared" si="34"/>
        <v>2</v>
      </c>
      <c r="T29" s="313">
        <f ca="1" t="shared" si="34"/>
        <v>6</v>
      </c>
      <c r="U29" s="313">
        <f ca="1" t="shared" si="34"/>
        <v>10</v>
      </c>
      <c r="V29" s="313">
        <f ca="1" t="shared" si="34"/>
        <v>3</v>
      </c>
      <c r="W29" s="313">
        <f ca="1" t="shared" si="34"/>
        <v>7</v>
      </c>
      <c r="X29" s="313">
        <f t="shared" si="8"/>
        <v>9</v>
      </c>
      <c r="Y29" s="313">
        <f t="shared" si="9"/>
        <v>15</v>
      </c>
      <c r="Z29" s="313">
        <f t="shared" si="10"/>
        <v>19</v>
      </c>
      <c r="AA29" s="313">
        <f t="shared" si="11"/>
        <v>29</v>
      </c>
      <c r="AB29" s="313">
        <f t="shared" si="12"/>
        <v>34</v>
      </c>
      <c r="AC29" s="313">
        <f t="shared" si="13"/>
        <v>36</v>
      </c>
      <c r="AD29" s="313">
        <f t="shared" si="14"/>
        <v>42</v>
      </c>
      <c r="AE29" s="313">
        <f t="shared" si="15"/>
        <v>52</v>
      </c>
      <c r="AF29" s="313">
        <f t="shared" si="16"/>
        <v>55</v>
      </c>
      <c r="AG29" s="313">
        <f t="shared" si="17"/>
        <v>62</v>
      </c>
    </row>
    <row r="30" spans="2:33" ht="12.75">
      <c r="B30" s="313">
        <f aca="true" t="shared" si="35" ref="B30:E34">ROUNDUP(B24,0)</f>
        <v>2</v>
      </c>
      <c r="C30" s="313">
        <f t="shared" si="35"/>
        <v>2</v>
      </c>
      <c r="D30" s="313">
        <f t="shared" si="35"/>
        <v>3</v>
      </c>
      <c r="E30" s="313">
        <f t="shared" si="35"/>
        <v>6</v>
      </c>
      <c r="H30" s="313" t="s">
        <v>12</v>
      </c>
      <c r="I30" s="313">
        <f>B30</f>
        <v>2</v>
      </c>
      <c r="M30" s="318">
        <v>6</v>
      </c>
      <c r="N30" s="313">
        <f aca="true" ca="1" t="shared" si="36" ref="N30:W31">ROUNDUP(RAND()*6,0)</f>
        <v>5</v>
      </c>
      <c r="O30" s="313">
        <f ca="1" t="shared" si="36"/>
        <v>5</v>
      </c>
      <c r="P30" s="313">
        <f ca="1" t="shared" si="36"/>
        <v>5</v>
      </c>
      <c r="Q30" s="313">
        <f ca="1" t="shared" si="36"/>
        <v>3</v>
      </c>
      <c r="R30" s="313">
        <f ca="1" t="shared" si="36"/>
        <v>4</v>
      </c>
      <c r="S30" s="313">
        <f ca="1" t="shared" si="36"/>
        <v>1</v>
      </c>
      <c r="T30" s="313">
        <f ca="1" t="shared" si="36"/>
        <v>2</v>
      </c>
      <c r="U30" s="313">
        <f ca="1" t="shared" si="36"/>
        <v>3</v>
      </c>
      <c r="V30" s="313">
        <f ca="1" t="shared" si="36"/>
        <v>1</v>
      </c>
      <c r="W30" s="313">
        <f ca="1" t="shared" si="36"/>
        <v>6</v>
      </c>
      <c r="X30" s="313">
        <f t="shared" si="8"/>
        <v>5</v>
      </c>
      <c r="Y30" s="313">
        <f t="shared" si="9"/>
        <v>10</v>
      </c>
      <c r="Z30" s="313">
        <f t="shared" si="10"/>
        <v>15</v>
      </c>
      <c r="AA30" s="313">
        <f t="shared" si="11"/>
        <v>18</v>
      </c>
      <c r="AB30" s="313">
        <f t="shared" si="12"/>
        <v>22</v>
      </c>
      <c r="AC30" s="313">
        <f t="shared" si="13"/>
        <v>23</v>
      </c>
      <c r="AD30" s="313">
        <f t="shared" si="14"/>
        <v>25</v>
      </c>
      <c r="AE30" s="313">
        <f t="shared" si="15"/>
        <v>28</v>
      </c>
      <c r="AF30" s="313">
        <f t="shared" si="16"/>
        <v>29</v>
      </c>
      <c r="AG30" s="313">
        <f t="shared" si="17"/>
        <v>35</v>
      </c>
    </row>
    <row r="31" spans="2:33" ht="12.75">
      <c r="B31" s="313">
        <f t="shared" si="35"/>
        <v>3</v>
      </c>
      <c r="C31" s="313">
        <f t="shared" si="35"/>
        <v>4</v>
      </c>
      <c r="D31" s="313">
        <f t="shared" si="35"/>
        <v>6</v>
      </c>
      <c r="E31" s="313">
        <f t="shared" si="35"/>
        <v>12</v>
      </c>
      <c r="H31" s="313" t="s">
        <v>13</v>
      </c>
      <c r="I31" s="313">
        <f>C32+C33</f>
        <v>5</v>
      </c>
      <c r="M31" s="318">
        <v>6</v>
      </c>
      <c r="N31" s="313">
        <f ca="1" t="shared" si="36"/>
        <v>3</v>
      </c>
      <c r="O31" s="313">
        <f ca="1" t="shared" si="36"/>
        <v>2</v>
      </c>
      <c r="P31" s="313">
        <f ca="1" t="shared" si="36"/>
        <v>3</v>
      </c>
      <c r="Q31" s="313">
        <f ca="1" t="shared" si="36"/>
        <v>2</v>
      </c>
      <c r="R31" s="313">
        <f ca="1" t="shared" si="36"/>
        <v>1</v>
      </c>
      <c r="S31" s="313">
        <f ca="1" t="shared" si="36"/>
        <v>2</v>
      </c>
      <c r="T31" s="313">
        <f ca="1" t="shared" si="36"/>
        <v>1</v>
      </c>
      <c r="U31" s="313">
        <f ca="1" t="shared" si="36"/>
        <v>5</v>
      </c>
      <c r="V31" s="313">
        <f ca="1" t="shared" si="36"/>
        <v>5</v>
      </c>
      <c r="W31" s="313">
        <f ca="1" t="shared" si="36"/>
        <v>3</v>
      </c>
      <c r="X31" s="313">
        <f t="shared" si="8"/>
        <v>3</v>
      </c>
      <c r="Y31" s="313">
        <f t="shared" si="9"/>
        <v>5</v>
      </c>
      <c r="Z31" s="313">
        <f t="shared" si="10"/>
        <v>8</v>
      </c>
      <c r="AA31" s="313">
        <f t="shared" si="11"/>
        <v>10</v>
      </c>
      <c r="AB31" s="313">
        <f t="shared" si="12"/>
        <v>11</v>
      </c>
      <c r="AC31" s="313">
        <f t="shared" si="13"/>
        <v>13</v>
      </c>
      <c r="AD31" s="313">
        <f t="shared" si="14"/>
        <v>14</v>
      </c>
      <c r="AE31" s="313">
        <f t="shared" si="15"/>
        <v>19</v>
      </c>
      <c r="AF31" s="313">
        <f t="shared" si="16"/>
        <v>24</v>
      </c>
      <c r="AG31" s="313">
        <f t="shared" si="17"/>
        <v>27</v>
      </c>
    </row>
    <row r="32" spans="2:33" ht="12.75">
      <c r="B32" s="313">
        <f t="shared" si="35"/>
        <v>3</v>
      </c>
      <c r="C32" s="313">
        <f t="shared" si="35"/>
        <v>3</v>
      </c>
      <c r="D32" s="313">
        <f t="shared" si="35"/>
        <v>5</v>
      </c>
      <c r="E32" s="313">
        <f t="shared" si="35"/>
        <v>9</v>
      </c>
      <c r="H32" s="313" t="s">
        <v>14</v>
      </c>
      <c r="I32" s="313">
        <f>B32</f>
        <v>3</v>
      </c>
      <c r="M32" s="318">
        <v>8</v>
      </c>
      <c r="N32" s="313">
        <f aca="true" ca="1" t="shared" si="37" ref="N32:W32">ROUNDUP(RAND()*8,0)</f>
        <v>8</v>
      </c>
      <c r="O32" s="313">
        <f ca="1" t="shared" si="37"/>
        <v>4</v>
      </c>
      <c r="P32" s="313">
        <f ca="1" t="shared" si="37"/>
        <v>8</v>
      </c>
      <c r="Q32" s="313">
        <f ca="1" t="shared" si="37"/>
        <v>4</v>
      </c>
      <c r="R32" s="313">
        <f ca="1" t="shared" si="37"/>
        <v>6</v>
      </c>
      <c r="S32" s="313">
        <f ca="1" t="shared" si="37"/>
        <v>6</v>
      </c>
      <c r="T32" s="313">
        <f ca="1" t="shared" si="37"/>
        <v>3</v>
      </c>
      <c r="U32" s="313">
        <f ca="1" t="shared" si="37"/>
        <v>6</v>
      </c>
      <c r="V32" s="313">
        <f ca="1" t="shared" si="37"/>
        <v>3</v>
      </c>
      <c r="W32" s="313">
        <f ca="1" t="shared" si="37"/>
        <v>1</v>
      </c>
      <c r="X32" s="313">
        <f t="shared" si="8"/>
        <v>8</v>
      </c>
      <c r="Y32" s="313">
        <f t="shared" si="9"/>
        <v>12</v>
      </c>
      <c r="Z32" s="313">
        <f t="shared" si="10"/>
        <v>20</v>
      </c>
      <c r="AA32" s="313">
        <f t="shared" si="11"/>
        <v>24</v>
      </c>
      <c r="AB32" s="313">
        <f t="shared" si="12"/>
        <v>30</v>
      </c>
      <c r="AC32" s="313">
        <f t="shared" si="13"/>
        <v>36</v>
      </c>
      <c r="AD32" s="313">
        <f t="shared" si="14"/>
        <v>39</v>
      </c>
      <c r="AE32" s="313">
        <f t="shared" si="15"/>
        <v>45</v>
      </c>
      <c r="AF32" s="313">
        <f t="shared" si="16"/>
        <v>48</v>
      </c>
      <c r="AG32" s="313">
        <f t="shared" si="17"/>
        <v>49</v>
      </c>
    </row>
    <row r="33" spans="2:33" ht="12.75">
      <c r="B33" s="313">
        <f t="shared" si="35"/>
        <v>2</v>
      </c>
      <c r="C33" s="313">
        <f t="shared" si="35"/>
        <v>2</v>
      </c>
      <c r="D33" s="313">
        <f t="shared" si="35"/>
        <v>3</v>
      </c>
      <c r="E33" s="313">
        <f t="shared" si="35"/>
        <v>5</v>
      </c>
      <c r="H33" s="313" t="s">
        <v>15</v>
      </c>
      <c r="I33" s="313">
        <f>C33</f>
        <v>2</v>
      </c>
      <c r="M33" s="318">
        <v>4</v>
      </c>
      <c r="N33" s="313">
        <f aca="true" ca="1" t="shared" si="38" ref="N33:W33">ROUNDUP(RAND()*4,0)</f>
        <v>3</v>
      </c>
      <c r="O33" s="313">
        <f ca="1" t="shared" si="38"/>
        <v>3</v>
      </c>
      <c r="P33" s="313">
        <f ca="1" t="shared" si="38"/>
        <v>2</v>
      </c>
      <c r="Q33" s="313">
        <f ca="1" t="shared" si="38"/>
        <v>4</v>
      </c>
      <c r="R33" s="313">
        <f ca="1" t="shared" si="38"/>
        <v>1</v>
      </c>
      <c r="S33" s="313">
        <f ca="1" t="shared" si="38"/>
        <v>2</v>
      </c>
      <c r="T33" s="313">
        <f ca="1" t="shared" si="38"/>
        <v>3</v>
      </c>
      <c r="U33" s="313">
        <f ca="1" t="shared" si="38"/>
        <v>1</v>
      </c>
      <c r="V33" s="313">
        <f ca="1" t="shared" si="38"/>
        <v>3</v>
      </c>
      <c r="W33" s="313">
        <f ca="1" t="shared" si="38"/>
        <v>3</v>
      </c>
      <c r="X33" s="313">
        <f t="shared" si="8"/>
        <v>3</v>
      </c>
      <c r="Y33" s="313">
        <f t="shared" si="9"/>
        <v>6</v>
      </c>
      <c r="Z33" s="313">
        <f t="shared" si="10"/>
        <v>8</v>
      </c>
      <c r="AA33" s="313">
        <f t="shared" si="11"/>
        <v>12</v>
      </c>
      <c r="AB33" s="313">
        <f t="shared" si="12"/>
        <v>13</v>
      </c>
      <c r="AC33" s="313">
        <f t="shared" si="13"/>
        <v>15</v>
      </c>
      <c r="AD33" s="313">
        <f t="shared" si="14"/>
        <v>18</v>
      </c>
      <c r="AE33" s="313">
        <f t="shared" si="15"/>
        <v>19</v>
      </c>
      <c r="AF33" s="313">
        <f t="shared" si="16"/>
        <v>22</v>
      </c>
      <c r="AG33" s="313">
        <f t="shared" si="17"/>
        <v>25</v>
      </c>
    </row>
    <row r="34" spans="2:33" ht="12.75">
      <c r="B34" s="313">
        <f t="shared" si="35"/>
        <v>1</v>
      </c>
      <c r="C34" s="313">
        <f t="shared" si="35"/>
        <v>1</v>
      </c>
      <c r="D34" s="313">
        <f t="shared" si="35"/>
        <v>2</v>
      </c>
      <c r="E34" s="313">
        <f t="shared" si="35"/>
        <v>3</v>
      </c>
      <c r="M34" s="318">
        <v>6</v>
      </c>
      <c r="N34" s="313">
        <f aca="true" ca="1" t="shared" si="39" ref="N34:W34">ROUNDUP(RAND()*6,0)</f>
        <v>3</v>
      </c>
      <c r="O34" s="313">
        <f ca="1" t="shared" si="39"/>
        <v>2</v>
      </c>
      <c r="P34" s="313">
        <f ca="1" t="shared" si="39"/>
        <v>3</v>
      </c>
      <c r="Q34" s="313">
        <f ca="1" t="shared" si="39"/>
        <v>3</v>
      </c>
      <c r="R34" s="313">
        <f ca="1" t="shared" si="39"/>
        <v>2</v>
      </c>
      <c r="S34" s="313">
        <f ca="1" t="shared" si="39"/>
        <v>5</v>
      </c>
      <c r="T34" s="313">
        <f ca="1" t="shared" si="39"/>
        <v>5</v>
      </c>
      <c r="U34" s="313">
        <f ca="1" t="shared" si="39"/>
        <v>6</v>
      </c>
      <c r="V34" s="313">
        <f ca="1" t="shared" si="39"/>
        <v>2</v>
      </c>
      <c r="W34" s="313">
        <f ca="1" t="shared" si="39"/>
        <v>4</v>
      </c>
      <c r="X34" s="313">
        <f t="shared" si="8"/>
        <v>3</v>
      </c>
      <c r="Y34" s="313">
        <f t="shared" si="9"/>
        <v>5</v>
      </c>
      <c r="Z34" s="313">
        <f t="shared" si="10"/>
        <v>8</v>
      </c>
      <c r="AA34" s="313">
        <f t="shared" si="11"/>
        <v>11</v>
      </c>
      <c r="AB34" s="313">
        <f t="shared" si="12"/>
        <v>13</v>
      </c>
      <c r="AC34" s="313">
        <f t="shared" si="13"/>
        <v>18</v>
      </c>
      <c r="AD34" s="313">
        <f t="shared" si="14"/>
        <v>23</v>
      </c>
      <c r="AE34" s="313">
        <f t="shared" si="15"/>
        <v>29</v>
      </c>
      <c r="AF34" s="313">
        <f t="shared" si="16"/>
        <v>31</v>
      </c>
      <c r="AG34" s="313">
        <f t="shared" si="17"/>
        <v>35</v>
      </c>
    </row>
    <row r="35" spans="1:33" ht="12.75">
      <c r="A35" s="314"/>
      <c r="B35" s="314"/>
      <c r="C35" s="314"/>
      <c r="D35" s="314"/>
      <c r="E35" s="314"/>
      <c r="F35" s="314"/>
      <c r="G35" s="314"/>
      <c r="H35" s="314"/>
      <c r="I35" s="314"/>
      <c r="M35" s="318">
        <v>4</v>
      </c>
      <c r="N35" s="313">
        <f aca="true" ca="1" t="shared" si="40" ref="N35:W35">ROUNDUP(RAND()*4,0)</f>
        <v>3</v>
      </c>
      <c r="O35" s="313">
        <f ca="1" t="shared" si="40"/>
        <v>1</v>
      </c>
      <c r="P35" s="313">
        <f ca="1" t="shared" si="40"/>
        <v>2</v>
      </c>
      <c r="Q35" s="313">
        <f ca="1" t="shared" si="40"/>
        <v>1</v>
      </c>
      <c r="R35" s="313">
        <f ca="1" t="shared" si="40"/>
        <v>4</v>
      </c>
      <c r="S35" s="313">
        <f ca="1" t="shared" si="40"/>
        <v>1</v>
      </c>
      <c r="T35" s="313">
        <f ca="1" t="shared" si="40"/>
        <v>4</v>
      </c>
      <c r="U35" s="313">
        <f ca="1" t="shared" si="40"/>
        <v>3</v>
      </c>
      <c r="V35" s="313">
        <f ca="1" t="shared" si="40"/>
        <v>2</v>
      </c>
      <c r="W35" s="313">
        <f ca="1" t="shared" si="40"/>
        <v>4</v>
      </c>
      <c r="X35" s="313">
        <f t="shared" si="8"/>
        <v>3</v>
      </c>
      <c r="Y35" s="313">
        <f t="shared" si="9"/>
        <v>4</v>
      </c>
      <c r="Z35" s="313">
        <f t="shared" si="10"/>
        <v>6</v>
      </c>
      <c r="AA35" s="313">
        <f t="shared" si="11"/>
        <v>7</v>
      </c>
      <c r="AB35" s="313">
        <f t="shared" si="12"/>
        <v>11</v>
      </c>
      <c r="AC35" s="313">
        <f t="shared" si="13"/>
        <v>12</v>
      </c>
      <c r="AD35" s="313">
        <f t="shared" si="14"/>
        <v>16</v>
      </c>
      <c r="AE35" s="313">
        <f t="shared" si="15"/>
        <v>19</v>
      </c>
      <c r="AF35" s="313">
        <f t="shared" si="16"/>
        <v>21</v>
      </c>
      <c r="AG35" s="313">
        <f t="shared" si="17"/>
        <v>25</v>
      </c>
    </row>
    <row r="36" spans="1:33" ht="12.75">
      <c r="A36" s="313" t="s">
        <v>53</v>
      </c>
      <c r="M36" s="318">
        <v>6</v>
      </c>
      <c r="N36" s="313">
        <f aca="true" ca="1" t="shared" si="41" ref="N36:W41">ROUNDUP(RAND()*6,0)</f>
        <v>5</v>
      </c>
      <c r="O36" s="313">
        <f ca="1" t="shared" si="41"/>
        <v>3</v>
      </c>
      <c r="P36" s="313">
        <f ca="1" t="shared" si="41"/>
        <v>5</v>
      </c>
      <c r="Q36" s="313">
        <f ca="1" t="shared" si="41"/>
        <v>1</v>
      </c>
      <c r="R36" s="313">
        <f ca="1" t="shared" si="41"/>
        <v>5</v>
      </c>
      <c r="S36" s="313">
        <f ca="1" t="shared" si="41"/>
        <v>4</v>
      </c>
      <c r="T36" s="313">
        <f ca="1" t="shared" si="41"/>
        <v>3</v>
      </c>
      <c r="U36" s="313">
        <f ca="1" t="shared" si="41"/>
        <v>1</v>
      </c>
      <c r="V36" s="313">
        <f ca="1" t="shared" si="41"/>
        <v>5</v>
      </c>
      <c r="W36" s="313">
        <f ca="1" t="shared" si="41"/>
        <v>5</v>
      </c>
      <c r="X36" s="313">
        <f t="shared" si="8"/>
        <v>5</v>
      </c>
      <c r="Y36" s="313">
        <f t="shared" si="9"/>
        <v>8</v>
      </c>
      <c r="Z36" s="313">
        <f t="shared" si="10"/>
        <v>13</v>
      </c>
      <c r="AA36" s="313">
        <f t="shared" si="11"/>
        <v>14</v>
      </c>
      <c r="AB36" s="313">
        <f t="shared" si="12"/>
        <v>19</v>
      </c>
      <c r="AC36" s="313">
        <f t="shared" si="13"/>
        <v>23</v>
      </c>
      <c r="AD36" s="313">
        <f t="shared" si="14"/>
        <v>26</v>
      </c>
      <c r="AE36" s="313">
        <f t="shared" si="15"/>
        <v>27</v>
      </c>
      <c r="AF36" s="313">
        <f t="shared" si="16"/>
        <v>32</v>
      </c>
      <c r="AG36" s="313">
        <f t="shared" si="17"/>
        <v>37</v>
      </c>
    </row>
    <row r="37" spans="1:33" ht="12.75">
      <c r="A37" s="314">
        <f ca="1">RAND()*100</f>
        <v>75.79677312186348</v>
      </c>
      <c r="B37" s="313">
        <f>ROUND(A37,0)</f>
        <v>76</v>
      </c>
      <c r="M37" s="318">
        <v>6</v>
      </c>
      <c r="N37" s="313">
        <f ca="1" t="shared" si="41"/>
        <v>5</v>
      </c>
      <c r="O37" s="313">
        <f ca="1" t="shared" si="41"/>
        <v>2</v>
      </c>
      <c r="P37" s="313">
        <f ca="1" t="shared" si="41"/>
        <v>6</v>
      </c>
      <c r="Q37" s="313">
        <f ca="1" t="shared" si="41"/>
        <v>1</v>
      </c>
      <c r="R37" s="313">
        <f ca="1" t="shared" si="41"/>
        <v>4</v>
      </c>
      <c r="S37" s="313">
        <f ca="1" t="shared" si="41"/>
        <v>3</v>
      </c>
      <c r="T37" s="313">
        <f ca="1" t="shared" si="41"/>
        <v>3</v>
      </c>
      <c r="U37" s="313">
        <f ca="1" t="shared" si="41"/>
        <v>2</v>
      </c>
      <c r="V37" s="313">
        <f ca="1" t="shared" si="41"/>
        <v>5</v>
      </c>
      <c r="W37" s="313">
        <f ca="1" t="shared" si="41"/>
        <v>1</v>
      </c>
      <c r="X37" s="313">
        <f t="shared" si="8"/>
        <v>5</v>
      </c>
      <c r="Y37" s="313">
        <f t="shared" si="9"/>
        <v>7</v>
      </c>
      <c r="Z37" s="313">
        <f t="shared" si="10"/>
        <v>13</v>
      </c>
      <c r="AA37" s="313">
        <f t="shared" si="11"/>
        <v>14</v>
      </c>
      <c r="AB37" s="313">
        <f t="shared" si="12"/>
        <v>18</v>
      </c>
      <c r="AC37" s="313">
        <f t="shared" si="13"/>
        <v>21</v>
      </c>
      <c r="AD37" s="313">
        <f t="shared" si="14"/>
        <v>24</v>
      </c>
      <c r="AE37" s="313">
        <f t="shared" si="15"/>
        <v>26</v>
      </c>
      <c r="AF37" s="313">
        <f t="shared" si="16"/>
        <v>31</v>
      </c>
      <c r="AG37" s="313">
        <f t="shared" si="17"/>
        <v>32</v>
      </c>
    </row>
    <row r="38" spans="1:33" ht="12.75">
      <c r="A38" s="314"/>
      <c r="F38" s="313" t="s">
        <v>327</v>
      </c>
      <c r="G38" s="313" t="s">
        <v>328</v>
      </c>
      <c r="H38" s="313" t="s">
        <v>329</v>
      </c>
      <c r="I38" s="313" t="s">
        <v>326</v>
      </c>
      <c r="M38" s="318">
        <v>6</v>
      </c>
      <c r="N38" s="313">
        <f ca="1" t="shared" si="41"/>
        <v>5</v>
      </c>
      <c r="O38" s="313">
        <f ca="1" t="shared" si="41"/>
        <v>5</v>
      </c>
      <c r="P38" s="313">
        <f ca="1" t="shared" si="41"/>
        <v>2</v>
      </c>
      <c r="Q38" s="313">
        <f ca="1" t="shared" si="41"/>
        <v>4</v>
      </c>
      <c r="R38" s="313">
        <f ca="1" t="shared" si="41"/>
        <v>4</v>
      </c>
      <c r="S38" s="313">
        <f ca="1" t="shared" si="41"/>
        <v>3</v>
      </c>
      <c r="T38" s="313">
        <f ca="1" t="shared" si="41"/>
        <v>2</v>
      </c>
      <c r="U38" s="313">
        <f ca="1" t="shared" si="41"/>
        <v>2</v>
      </c>
      <c r="V38" s="313">
        <f ca="1" t="shared" si="41"/>
        <v>2</v>
      </c>
      <c r="W38" s="313">
        <f ca="1" t="shared" si="41"/>
        <v>6</v>
      </c>
      <c r="X38" s="313">
        <f t="shared" si="8"/>
        <v>5</v>
      </c>
      <c r="Y38" s="313">
        <f t="shared" si="9"/>
        <v>10</v>
      </c>
      <c r="Z38" s="313">
        <f t="shared" si="10"/>
        <v>12</v>
      </c>
      <c r="AA38" s="313">
        <f t="shared" si="11"/>
        <v>16</v>
      </c>
      <c r="AB38" s="313">
        <f t="shared" si="12"/>
        <v>20</v>
      </c>
      <c r="AC38" s="313">
        <f t="shared" si="13"/>
        <v>23</v>
      </c>
      <c r="AD38" s="313">
        <f t="shared" si="14"/>
        <v>25</v>
      </c>
      <c r="AE38" s="313">
        <f t="shared" si="15"/>
        <v>27</v>
      </c>
      <c r="AF38" s="313">
        <f t="shared" si="16"/>
        <v>29</v>
      </c>
      <c r="AG38" s="313">
        <f t="shared" si="17"/>
        <v>35</v>
      </c>
    </row>
    <row r="39" spans="1:33" ht="12.75">
      <c r="A39" s="314"/>
      <c r="F39" s="313">
        <f aca="true" ca="1" t="shared" si="42" ref="F39:F47">RAND()*20</f>
        <v>6.0835389313114785</v>
      </c>
      <c r="G39" s="313">
        <f aca="true" ca="1" t="shared" si="43" ref="G39:I47">RAND()*100</f>
        <v>0.601252678038211</v>
      </c>
      <c r="H39" s="313">
        <f ca="1" t="shared" si="43"/>
        <v>66.25551589280656</v>
      </c>
      <c r="I39" s="313">
        <f ca="1" t="shared" si="43"/>
        <v>21.697657807073977</v>
      </c>
      <c r="M39" s="318">
        <v>6</v>
      </c>
      <c r="N39" s="313">
        <f ca="1" t="shared" si="41"/>
        <v>1</v>
      </c>
      <c r="O39" s="313">
        <f ca="1" t="shared" si="41"/>
        <v>4</v>
      </c>
      <c r="P39" s="313">
        <f ca="1" t="shared" si="41"/>
        <v>4</v>
      </c>
      <c r="Q39" s="313">
        <f ca="1" t="shared" si="41"/>
        <v>3</v>
      </c>
      <c r="R39" s="313">
        <f ca="1" t="shared" si="41"/>
        <v>2</v>
      </c>
      <c r="S39" s="313">
        <f ca="1" t="shared" si="41"/>
        <v>4</v>
      </c>
      <c r="T39" s="313">
        <f ca="1" t="shared" si="41"/>
        <v>5</v>
      </c>
      <c r="U39" s="313">
        <f ca="1" t="shared" si="41"/>
        <v>2</v>
      </c>
      <c r="V39" s="313">
        <f ca="1" t="shared" si="41"/>
        <v>5</v>
      </c>
      <c r="W39" s="313">
        <f ca="1" t="shared" si="41"/>
        <v>1</v>
      </c>
      <c r="X39" s="313">
        <f t="shared" si="8"/>
        <v>1</v>
      </c>
      <c r="Y39" s="313">
        <f t="shared" si="9"/>
        <v>5</v>
      </c>
      <c r="Z39" s="313">
        <f t="shared" si="10"/>
        <v>9</v>
      </c>
      <c r="AA39" s="313">
        <f t="shared" si="11"/>
        <v>12</v>
      </c>
      <c r="AB39" s="313">
        <f t="shared" si="12"/>
        <v>14</v>
      </c>
      <c r="AC39" s="313">
        <f t="shared" si="13"/>
        <v>18</v>
      </c>
      <c r="AD39" s="313">
        <f t="shared" si="14"/>
        <v>23</v>
      </c>
      <c r="AE39" s="313">
        <f t="shared" si="15"/>
        <v>25</v>
      </c>
      <c r="AF39" s="313">
        <f t="shared" si="16"/>
        <v>30</v>
      </c>
      <c r="AG39" s="313">
        <f t="shared" si="17"/>
        <v>31</v>
      </c>
    </row>
    <row r="40" spans="1:33" ht="12.75">
      <c r="A40" s="314">
        <f aca="true" ca="1" t="shared" si="44" ref="A40:A47">RAND()*100</f>
        <v>24.7139802508471</v>
      </c>
      <c r="B40" s="313">
        <f aca="true" t="shared" si="45" ref="B40:B47">ROUND(A40,0)</f>
        <v>25</v>
      </c>
      <c r="C40" s="313" t="s">
        <v>781</v>
      </c>
      <c r="F40" s="313">
        <f ca="1" t="shared" si="42"/>
        <v>7.0442782811252735</v>
      </c>
      <c r="G40" s="313">
        <f ca="1" t="shared" si="43"/>
        <v>69.21692990048652</v>
      </c>
      <c r="H40" s="313">
        <f ca="1" t="shared" si="43"/>
        <v>59.69301729109997</v>
      </c>
      <c r="I40" s="313">
        <f ca="1" t="shared" si="43"/>
        <v>31.829810096508204</v>
      </c>
      <c r="M40" s="318">
        <v>6</v>
      </c>
      <c r="N40" s="313">
        <f ca="1" t="shared" si="41"/>
        <v>6</v>
      </c>
      <c r="O40" s="313">
        <f ca="1" t="shared" si="41"/>
        <v>2</v>
      </c>
      <c r="P40" s="313">
        <f ca="1" t="shared" si="41"/>
        <v>2</v>
      </c>
      <c r="Q40" s="313">
        <f ca="1" t="shared" si="41"/>
        <v>1</v>
      </c>
      <c r="R40" s="313">
        <f ca="1" t="shared" si="41"/>
        <v>6</v>
      </c>
      <c r="S40" s="313">
        <f ca="1" t="shared" si="41"/>
        <v>3</v>
      </c>
      <c r="T40" s="313">
        <f ca="1" t="shared" si="41"/>
        <v>6</v>
      </c>
      <c r="U40" s="313">
        <f ca="1" t="shared" si="41"/>
        <v>6</v>
      </c>
      <c r="V40" s="313">
        <f ca="1" t="shared" si="41"/>
        <v>5</v>
      </c>
      <c r="W40" s="313">
        <f ca="1" t="shared" si="41"/>
        <v>5</v>
      </c>
      <c r="X40" s="313">
        <f aca="true" t="shared" si="46" ref="X40:X66">SUM(N40)</f>
        <v>6</v>
      </c>
      <c r="Y40" s="313">
        <f aca="true" t="shared" si="47" ref="Y40:Y66">SUM(X40,O40)</f>
        <v>8</v>
      </c>
      <c r="Z40" s="313">
        <f aca="true" t="shared" si="48" ref="Z40:Z66">SUM(Y40,P40)</f>
        <v>10</v>
      </c>
      <c r="AA40" s="313">
        <f aca="true" t="shared" si="49" ref="AA40:AA66">SUM(Z40,Q40)</f>
        <v>11</v>
      </c>
      <c r="AB40" s="313">
        <f aca="true" t="shared" si="50" ref="AB40:AB66">SUM(AA40,R40)</f>
        <v>17</v>
      </c>
      <c r="AC40" s="313">
        <f aca="true" t="shared" si="51" ref="AC40:AC66">SUM(AB40,S40)</f>
        <v>20</v>
      </c>
      <c r="AD40" s="313">
        <f aca="true" t="shared" si="52" ref="AD40:AD66">SUM(AC40,T40)</f>
        <v>26</v>
      </c>
      <c r="AE40" s="313">
        <f aca="true" t="shared" si="53" ref="AE40:AE66">SUM(AD40,U40)</f>
        <v>32</v>
      </c>
      <c r="AF40" s="313">
        <f aca="true" t="shared" si="54" ref="AF40:AF66">SUM(AE40,V40)</f>
        <v>37</v>
      </c>
      <c r="AG40" s="313">
        <f aca="true" t="shared" si="55" ref="AG40:AG66">SUM(AF40,W40)</f>
        <v>42</v>
      </c>
    </row>
    <row r="41" spans="1:33" ht="12.75">
      <c r="A41" s="314">
        <f ca="1" t="shared" si="44"/>
        <v>8.222554375863854</v>
      </c>
      <c r="B41" s="313">
        <f t="shared" si="45"/>
        <v>8</v>
      </c>
      <c r="C41" s="313" t="s">
        <v>780</v>
      </c>
      <c r="F41" s="313">
        <f ca="1" t="shared" si="42"/>
        <v>7.61661925855627</v>
      </c>
      <c r="G41" s="313">
        <f ca="1" t="shared" si="43"/>
        <v>53.930158255768305</v>
      </c>
      <c r="H41" s="313">
        <f ca="1" t="shared" si="43"/>
        <v>65.45550965454548</v>
      </c>
      <c r="I41" s="313">
        <f ca="1" t="shared" si="43"/>
        <v>80.19658864780537</v>
      </c>
      <c r="M41" s="318">
        <v>6</v>
      </c>
      <c r="N41" s="313">
        <f ca="1" t="shared" si="41"/>
        <v>3</v>
      </c>
      <c r="O41" s="313">
        <f ca="1" t="shared" si="41"/>
        <v>5</v>
      </c>
      <c r="P41" s="313">
        <f ca="1" t="shared" si="41"/>
        <v>5</v>
      </c>
      <c r="Q41" s="313">
        <f ca="1" t="shared" si="41"/>
        <v>6</v>
      </c>
      <c r="R41" s="313">
        <f ca="1" t="shared" si="41"/>
        <v>5</v>
      </c>
      <c r="S41" s="313">
        <f ca="1" t="shared" si="41"/>
        <v>2</v>
      </c>
      <c r="T41" s="313">
        <f ca="1" t="shared" si="41"/>
        <v>1</v>
      </c>
      <c r="U41" s="313">
        <f ca="1" t="shared" si="41"/>
        <v>5</v>
      </c>
      <c r="V41" s="313">
        <f ca="1" t="shared" si="41"/>
        <v>4</v>
      </c>
      <c r="W41" s="313">
        <f ca="1" t="shared" si="41"/>
        <v>1</v>
      </c>
      <c r="X41" s="313">
        <f t="shared" si="46"/>
        <v>3</v>
      </c>
      <c r="Y41" s="313">
        <f t="shared" si="47"/>
        <v>8</v>
      </c>
      <c r="Z41" s="313">
        <f t="shared" si="48"/>
        <v>13</v>
      </c>
      <c r="AA41" s="313">
        <f t="shared" si="49"/>
        <v>19</v>
      </c>
      <c r="AB41" s="313">
        <f t="shared" si="50"/>
        <v>24</v>
      </c>
      <c r="AC41" s="313">
        <f t="shared" si="51"/>
        <v>26</v>
      </c>
      <c r="AD41" s="313">
        <f t="shared" si="52"/>
        <v>27</v>
      </c>
      <c r="AE41" s="313">
        <f t="shared" si="53"/>
        <v>32</v>
      </c>
      <c r="AF41" s="313">
        <f t="shared" si="54"/>
        <v>36</v>
      </c>
      <c r="AG41" s="313">
        <f t="shared" si="55"/>
        <v>37</v>
      </c>
    </row>
    <row r="42" spans="1:33" ht="12.75">
      <c r="A42" s="314">
        <f ca="1" t="shared" si="44"/>
        <v>98.10646383059269</v>
      </c>
      <c r="B42" s="313">
        <f t="shared" si="45"/>
        <v>98</v>
      </c>
      <c r="C42" s="313" t="s">
        <v>782</v>
      </c>
      <c r="F42" s="313">
        <f ca="1" t="shared" si="42"/>
        <v>11.33523980035216</v>
      </c>
      <c r="G42" s="313">
        <f ca="1" t="shared" si="43"/>
        <v>78.98714972591954</v>
      </c>
      <c r="H42" s="313">
        <f ca="1" t="shared" si="43"/>
        <v>12.060311863318862</v>
      </c>
      <c r="I42" s="313">
        <f ca="1" t="shared" si="43"/>
        <v>11.542517451242013</v>
      </c>
      <c r="M42" s="318">
        <v>5</v>
      </c>
      <c r="N42" s="313">
        <f aca="true" ca="1" t="shared" si="56" ref="N42:W43">ROUNDUP(RAND()*5,0)</f>
        <v>2</v>
      </c>
      <c r="O42" s="313">
        <f ca="1" t="shared" si="56"/>
        <v>3</v>
      </c>
      <c r="P42" s="313">
        <f ca="1" t="shared" si="56"/>
        <v>1</v>
      </c>
      <c r="Q42" s="313">
        <f ca="1" t="shared" si="56"/>
        <v>3</v>
      </c>
      <c r="R42" s="313">
        <f ca="1" t="shared" si="56"/>
        <v>4</v>
      </c>
      <c r="S42" s="313">
        <f ca="1" t="shared" si="56"/>
        <v>5</v>
      </c>
      <c r="T42" s="313">
        <f ca="1" t="shared" si="56"/>
        <v>2</v>
      </c>
      <c r="U42" s="313">
        <f ca="1" t="shared" si="56"/>
        <v>1</v>
      </c>
      <c r="V42" s="313">
        <f ca="1" t="shared" si="56"/>
        <v>4</v>
      </c>
      <c r="W42" s="313">
        <f ca="1" t="shared" si="56"/>
        <v>2</v>
      </c>
      <c r="X42" s="313">
        <f t="shared" si="46"/>
        <v>2</v>
      </c>
      <c r="Y42" s="313">
        <f t="shared" si="47"/>
        <v>5</v>
      </c>
      <c r="Z42" s="313">
        <f t="shared" si="48"/>
        <v>6</v>
      </c>
      <c r="AA42" s="313">
        <f t="shared" si="49"/>
        <v>9</v>
      </c>
      <c r="AB42" s="313">
        <f t="shared" si="50"/>
        <v>13</v>
      </c>
      <c r="AC42" s="313">
        <f t="shared" si="51"/>
        <v>18</v>
      </c>
      <c r="AD42" s="313">
        <f t="shared" si="52"/>
        <v>20</v>
      </c>
      <c r="AE42" s="313">
        <f t="shared" si="53"/>
        <v>21</v>
      </c>
      <c r="AF42" s="313">
        <f t="shared" si="54"/>
        <v>25</v>
      </c>
      <c r="AG42" s="313">
        <f t="shared" si="55"/>
        <v>27</v>
      </c>
    </row>
    <row r="43" spans="1:33" ht="12.75">
      <c r="A43" s="314">
        <f ca="1" t="shared" si="44"/>
        <v>32.082994588573044</v>
      </c>
      <c r="B43" s="313">
        <f t="shared" si="45"/>
        <v>32</v>
      </c>
      <c r="C43" s="313" t="s">
        <v>783</v>
      </c>
      <c r="F43" s="313">
        <f ca="1" t="shared" si="42"/>
        <v>16.7912746868751</v>
      </c>
      <c r="G43" s="313">
        <f ca="1" t="shared" si="43"/>
        <v>52.71946384784909</v>
      </c>
      <c r="H43" s="313">
        <f ca="1" t="shared" si="43"/>
        <v>58.98492288075179</v>
      </c>
      <c r="I43" s="313">
        <f ca="1" t="shared" si="43"/>
        <v>9.040872601308546</v>
      </c>
      <c r="M43" s="318">
        <v>5</v>
      </c>
      <c r="N43" s="313">
        <f ca="1" t="shared" si="56"/>
        <v>1</v>
      </c>
      <c r="O43" s="313">
        <f ca="1" t="shared" si="56"/>
        <v>1</v>
      </c>
      <c r="P43" s="313">
        <f ca="1" t="shared" si="56"/>
        <v>3</v>
      </c>
      <c r="Q43" s="313">
        <f ca="1" t="shared" si="56"/>
        <v>3</v>
      </c>
      <c r="R43" s="313">
        <f ca="1" t="shared" si="56"/>
        <v>2</v>
      </c>
      <c r="S43" s="313">
        <f ca="1" t="shared" si="56"/>
        <v>2</v>
      </c>
      <c r="T43" s="313">
        <f ca="1" t="shared" si="56"/>
        <v>2</v>
      </c>
      <c r="U43" s="313">
        <f ca="1" t="shared" si="56"/>
        <v>2</v>
      </c>
      <c r="V43" s="313">
        <f ca="1" t="shared" si="56"/>
        <v>4</v>
      </c>
      <c r="W43" s="313">
        <f ca="1" t="shared" si="56"/>
        <v>3</v>
      </c>
      <c r="X43" s="313">
        <f t="shared" si="46"/>
        <v>1</v>
      </c>
      <c r="Y43" s="313">
        <f t="shared" si="47"/>
        <v>2</v>
      </c>
      <c r="Z43" s="313">
        <f t="shared" si="48"/>
        <v>5</v>
      </c>
      <c r="AA43" s="313">
        <f t="shared" si="49"/>
        <v>8</v>
      </c>
      <c r="AB43" s="313">
        <f t="shared" si="50"/>
        <v>10</v>
      </c>
      <c r="AC43" s="313">
        <f t="shared" si="51"/>
        <v>12</v>
      </c>
      <c r="AD43" s="313">
        <f t="shared" si="52"/>
        <v>14</v>
      </c>
      <c r="AE43" s="313">
        <f t="shared" si="53"/>
        <v>16</v>
      </c>
      <c r="AF43" s="313">
        <f t="shared" si="54"/>
        <v>20</v>
      </c>
      <c r="AG43" s="313">
        <f t="shared" si="55"/>
        <v>23</v>
      </c>
    </row>
    <row r="44" spans="1:33" ht="12.75">
      <c r="A44" s="314">
        <f ca="1" t="shared" si="44"/>
        <v>17.16494998104374</v>
      </c>
      <c r="B44" s="313">
        <f t="shared" si="45"/>
        <v>17</v>
      </c>
      <c r="C44" s="313" t="s">
        <v>784</v>
      </c>
      <c r="F44" s="313">
        <f ca="1" t="shared" si="42"/>
        <v>2.218976146490874</v>
      </c>
      <c r="G44" s="313">
        <f ca="1" t="shared" si="43"/>
        <v>6.499499721397806</v>
      </c>
      <c r="H44" s="313">
        <f ca="1" t="shared" si="43"/>
        <v>59.081341230310635</v>
      </c>
      <c r="I44" s="313">
        <f ca="1" t="shared" si="43"/>
        <v>23.947450175399787</v>
      </c>
      <c r="M44" s="318">
        <v>4</v>
      </c>
      <c r="N44" s="313">
        <f aca="true" ca="1" t="shared" si="57" ref="N44:W46">ROUNDUP(RAND()*4,0)</f>
        <v>3</v>
      </c>
      <c r="O44" s="313">
        <f ca="1" t="shared" si="57"/>
        <v>4</v>
      </c>
      <c r="P44" s="313">
        <f ca="1" t="shared" si="57"/>
        <v>1</v>
      </c>
      <c r="Q44" s="313">
        <f ca="1" t="shared" si="57"/>
        <v>2</v>
      </c>
      <c r="R44" s="313">
        <f ca="1" t="shared" si="57"/>
        <v>2</v>
      </c>
      <c r="S44" s="313">
        <f ca="1" t="shared" si="57"/>
        <v>4</v>
      </c>
      <c r="T44" s="313">
        <f ca="1" t="shared" si="57"/>
        <v>3</v>
      </c>
      <c r="U44" s="313">
        <f ca="1" t="shared" si="57"/>
        <v>1</v>
      </c>
      <c r="V44" s="313">
        <f ca="1" t="shared" si="57"/>
        <v>2</v>
      </c>
      <c r="W44" s="313">
        <f ca="1" t="shared" si="57"/>
        <v>2</v>
      </c>
      <c r="X44" s="313">
        <f t="shared" si="46"/>
        <v>3</v>
      </c>
      <c r="Y44" s="313">
        <f t="shared" si="47"/>
        <v>7</v>
      </c>
      <c r="Z44" s="313">
        <f t="shared" si="48"/>
        <v>8</v>
      </c>
      <c r="AA44" s="313">
        <f t="shared" si="49"/>
        <v>10</v>
      </c>
      <c r="AB44" s="313">
        <f t="shared" si="50"/>
        <v>12</v>
      </c>
      <c r="AC44" s="313">
        <f t="shared" si="51"/>
        <v>16</v>
      </c>
      <c r="AD44" s="313">
        <f t="shared" si="52"/>
        <v>19</v>
      </c>
      <c r="AE44" s="313">
        <f t="shared" si="53"/>
        <v>20</v>
      </c>
      <c r="AF44" s="313">
        <f t="shared" si="54"/>
        <v>22</v>
      </c>
      <c r="AG44" s="313">
        <f t="shared" si="55"/>
        <v>24</v>
      </c>
    </row>
    <row r="45" spans="1:33" ht="12.75">
      <c r="A45" s="314">
        <f ca="1" t="shared" si="44"/>
        <v>57.04214950560926</v>
      </c>
      <c r="B45" s="313">
        <f t="shared" si="45"/>
        <v>57</v>
      </c>
      <c r="C45" s="313" t="s">
        <v>785</v>
      </c>
      <c r="F45" s="313">
        <f ca="1" t="shared" si="42"/>
        <v>12.711332087989664</v>
      </c>
      <c r="G45" s="313">
        <f ca="1" t="shared" si="43"/>
        <v>72.44530768757981</v>
      </c>
      <c r="H45" s="313">
        <f ca="1" t="shared" si="43"/>
        <v>37.189486675616564</v>
      </c>
      <c r="I45" s="313">
        <f ca="1" t="shared" si="43"/>
        <v>89.93002899401033</v>
      </c>
      <c r="M45" s="318">
        <v>4</v>
      </c>
      <c r="N45" s="313">
        <f ca="1" t="shared" si="57"/>
        <v>1</v>
      </c>
      <c r="O45" s="313">
        <f ca="1" t="shared" si="57"/>
        <v>4</v>
      </c>
      <c r="P45" s="313">
        <f ca="1" t="shared" si="57"/>
        <v>2</v>
      </c>
      <c r="Q45" s="313">
        <f ca="1" t="shared" si="57"/>
        <v>2</v>
      </c>
      <c r="R45" s="313">
        <f ca="1" t="shared" si="57"/>
        <v>2</v>
      </c>
      <c r="S45" s="313">
        <f ca="1" t="shared" si="57"/>
        <v>1</v>
      </c>
      <c r="T45" s="313">
        <f ca="1" t="shared" si="57"/>
        <v>1</v>
      </c>
      <c r="U45" s="313">
        <f ca="1" t="shared" si="57"/>
        <v>3</v>
      </c>
      <c r="V45" s="313">
        <f ca="1" t="shared" si="57"/>
        <v>2</v>
      </c>
      <c r="W45" s="313">
        <f ca="1" t="shared" si="57"/>
        <v>2</v>
      </c>
      <c r="X45" s="313">
        <f t="shared" si="46"/>
        <v>1</v>
      </c>
      <c r="Y45" s="313">
        <f t="shared" si="47"/>
        <v>5</v>
      </c>
      <c r="Z45" s="313">
        <f t="shared" si="48"/>
        <v>7</v>
      </c>
      <c r="AA45" s="313">
        <f t="shared" si="49"/>
        <v>9</v>
      </c>
      <c r="AB45" s="313">
        <f t="shared" si="50"/>
        <v>11</v>
      </c>
      <c r="AC45" s="313">
        <f t="shared" si="51"/>
        <v>12</v>
      </c>
      <c r="AD45" s="313">
        <f t="shared" si="52"/>
        <v>13</v>
      </c>
      <c r="AE45" s="313">
        <f t="shared" si="53"/>
        <v>16</v>
      </c>
      <c r="AF45" s="313">
        <f t="shared" si="54"/>
        <v>18</v>
      </c>
      <c r="AG45" s="313">
        <f t="shared" si="55"/>
        <v>20</v>
      </c>
    </row>
    <row r="46" spans="1:33" ht="12.75">
      <c r="A46" s="314">
        <f ca="1" t="shared" si="44"/>
        <v>74.83922535892282</v>
      </c>
      <c r="B46" s="313">
        <f t="shared" si="45"/>
        <v>75</v>
      </c>
      <c r="C46" s="313" t="s">
        <v>786</v>
      </c>
      <c r="F46" s="313">
        <f ca="1" t="shared" si="42"/>
        <v>2.666580265969656</v>
      </c>
      <c r="G46" s="313">
        <f ca="1" t="shared" si="43"/>
        <v>0.7485299468167783</v>
      </c>
      <c r="H46" s="313">
        <f ca="1" t="shared" si="43"/>
        <v>45.791269400944465</v>
      </c>
      <c r="I46" s="313">
        <f ca="1" t="shared" si="43"/>
        <v>8.855391236024236</v>
      </c>
      <c r="M46" s="318">
        <v>4</v>
      </c>
      <c r="N46" s="313">
        <f ca="1" t="shared" si="57"/>
        <v>2</v>
      </c>
      <c r="O46" s="313">
        <f ca="1" t="shared" si="57"/>
        <v>3</v>
      </c>
      <c r="P46" s="313">
        <f ca="1" t="shared" si="57"/>
        <v>1</v>
      </c>
      <c r="Q46" s="313">
        <f ca="1" t="shared" si="57"/>
        <v>4</v>
      </c>
      <c r="R46" s="313">
        <f ca="1" t="shared" si="57"/>
        <v>2</v>
      </c>
      <c r="S46" s="313">
        <f ca="1" t="shared" si="57"/>
        <v>2</v>
      </c>
      <c r="T46" s="313">
        <f ca="1" t="shared" si="57"/>
        <v>3</v>
      </c>
      <c r="U46" s="313">
        <f ca="1" t="shared" si="57"/>
        <v>1</v>
      </c>
      <c r="V46" s="313">
        <f ca="1" t="shared" si="57"/>
        <v>2</v>
      </c>
      <c r="W46" s="313">
        <f ca="1" t="shared" si="57"/>
        <v>1</v>
      </c>
      <c r="X46" s="313">
        <f t="shared" si="46"/>
        <v>2</v>
      </c>
      <c r="Y46" s="313">
        <f t="shared" si="47"/>
        <v>5</v>
      </c>
      <c r="Z46" s="313">
        <f t="shared" si="48"/>
        <v>6</v>
      </c>
      <c r="AA46" s="313">
        <f t="shared" si="49"/>
        <v>10</v>
      </c>
      <c r="AB46" s="313">
        <f t="shared" si="50"/>
        <v>12</v>
      </c>
      <c r="AC46" s="313">
        <f t="shared" si="51"/>
        <v>14</v>
      </c>
      <c r="AD46" s="313">
        <f t="shared" si="52"/>
        <v>17</v>
      </c>
      <c r="AE46" s="313">
        <f t="shared" si="53"/>
        <v>18</v>
      </c>
      <c r="AF46" s="313">
        <f t="shared" si="54"/>
        <v>20</v>
      </c>
      <c r="AG46" s="313">
        <f t="shared" si="55"/>
        <v>21</v>
      </c>
    </row>
    <row r="47" spans="1:33" ht="12.75">
      <c r="A47" s="314">
        <f ca="1" t="shared" si="44"/>
        <v>56.74940529981729</v>
      </c>
      <c r="B47" s="313">
        <f t="shared" si="45"/>
        <v>57</v>
      </c>
      <c r="C47" s="313" t="s">
        <v>421</v>
      </c>
      <c r="F47" s="313">
        <f ca="1" t="shared" si="42"/>
        <v>5.207050202654106</v>
      </c>
      <c r="G47" s="313">
        <f ca="1" t="shared" si="43"/>
        <v>16.554283253227453</v>
      </c>
      <c r="H47" s="313">
        <f ca="1" t="shared" si="43"/>
        <v>13.830023273536396</v>
      </c>
      <c r="I47" s="313">
        <f ca="1" t="shared" si="43"/>
        <v>25.250760889037373</v>
      </c>
      <c r="M47" s="318">
        <v>6</v>
      </c>
      <c r="N47" s="313">
        <f aca="true" ca="1" t="shared" si="58" ref="N47:W47">ROUNDUP(RAND()*6,0)</f>
        <v>1</v>
      </c>
      <c r="O47" s="313">
        <f ca="1" t="shared" si="58"/>
        <v>1</v>
      </c>
      <c r="P47" s="313">
        <f ca="1" t="shared" si="58"/>
        <v>6</v>
      </c>
      <c r="Q47" s="313">
        <f ca="1" t="shared" si="58"/>
        <v>4</v>
      </c>
      <c r="R47" s="313">
        <f ca="1" t="shared" si="58"/>
        <v>5</v>
      </c>
      <c r="S47" s="313">
        <f ca="1" t="shared" si="58"/>
        <v>4</v>
      </c>
      <c r="T47" s="313">
        <f ca="1" t="shared" si="58"/>
        <v>6</v>
      </c>
      <c r="U47" s="313">
        <f ca="1" t="shared" si="58"/>
        <v>5</v>
      </c>
      <c r="V47" s="313">
        <f ca="1" t="shared" si="58"/>
        <v>5</v>
      </c>
      <c r="W47" s="313">
        <f ca="1" t="shared" si="58"/>
        <v>4</v>
      </c>
      <c r="X47" s="313">
        <f t="shared" si="46"/>
        <v>1</v>
      </c>
      <c r="Y47" s="313">
        <f t="shared" si="47"/>
        <v>2</v>
      </c>
      <c r="Z47" s="313">
        <f t="shared" si="48"/>
        <v>8</v>
      </c>
      <c r="AA47" s="313">
        <f t="shared" si="49"/>
        <v>12</v>
      </c>
      <c r="AB47" s="313">
        <f t="shared" si="50"/>
        <v>17</v>
      </c>
      <c r="AC47" s="313">
        <f t="shared" si="51"/>
        <v>21</v>
      </c>
      <c r="AD47" s="313">
        <f t="shared" si="52"/>
        <v>27</v>
      </c>
      <c r="AE47" s="313">
        <f t="shared" si="53"/>
        <v>32</v>
      </c>
      <c r="AF47" s="313">
        <f t="shared" si="54"/>
        <v>37</v>
      </c>
      <c r="AG47" s="313">
        <f t="shared" si="55"/>
        <v>41</v>
      </c>
    </row>
    <row r="48" spans="1:33" ht="12.75">
      <c r="A48" s="314"/>
      <c r="B48" s="313" t="s">
        <v>200</v>
      </c>
      <c r="M48" s="318">
        <v>8</v>
      </c>
      <c r="N48" s="313">
        <f aca="true" ca="1" t="shared" si="59" ref="N48:W48">ROUNDUP(RAND()*8,0)</f>
        <v>2</v>
      </c>
      <c r="O48" s="313">
        <f ca="1" t="shared" si="59"/>
        <v>2</v>
      </c>
      <c r="P48" s="313">
        <f ca="1" t="shared" si="59"/>
        <v>6</v>
      </c>
      <c r="Q48" s="313">
        <f ca="1" t="shared" si="59"/>
        <v>8</v>
      </c>
      <c r="R48" s="313">
        <f ca="1" t="shared" si="59"/>
        <v>1</v>
      </c>
      <c r="S48" s="313">
        <f ca="1" t="shared" si="59"/>
        <v>1</v>
      </c>
      <c r="T48" s="313">
        <f ca="1" t="shared" si="59"/>
        <v>1</v>
      </c>
      <c r="U48" s="313">
        <f ca="1" t="shared" si="59"/>
        <v>8</v>
      </c>
      <c r="V48" s="313">
        <f ca="1" t="shared" si="59"/>
        <v>8</v>
      </c>
      <c r="W48" s="313">
        <f ca="1" t="shared" si="59"/>
        <v>4</v>
      </c>
      <c r="X48" s="313">
        <f t="shared" si="46"/>
        <v>2</v>
      </c>
      <c r="Y48" s="313">
        <f t="shared" si="47"/>
        <v>4</v>
      </c>
      <c r="Z48" s="313">
        <f t="shared" si="48"/>
        <v>10</v>
      </c>
      <c r="AA48" s="313">
        <f t="shared" si="49"/>
        <v>18</v>
      </c>
      <c r="AB48" s="313">
        <f t="shared" si="50"/>
        <v>19</v>
      </c>
      <c r="AC48" s="313">
        <f t="shared" si="51"/>
        <v>20</v>
      </c>
      <c r="AD48" s="313">
        <f t="shared" si="52"/>
        <v>21</v>
      </c>
      <c r="AE48" s="313">
        <f t="shared" si="53"/>
        <v>29</v>
      </c>
      <c r="AF48" s="313">
        <f t="shared" si="54"/>
        <v>37</v>
      </c>
      <c r="AG48" s="313">
        <f t="shared" si="55"/>
        <v>41</v>
      </c>
    </row>
    <row r="49" spans="1:33" ht="12.75">
      <c r="A49" s="313" t="s">
        <v>191</v>
      </c>
      <c r="B49" s="313">
        <f>ROUNDUP(D49,0)</f>
        <v>18</v>
      </c>
      <c r="D49" s="313">
        <f ca="1">RAND()*20</f>
        <v>17.16177807044513</v>
      </c>
      <c r="M49" s="318">
        <v>12</v>
      </c>
      <c r="N49" s="313">
        <f aca="true" ca="1" t="shared" si="60" ref="N49:W49">ROUNDUP(RAND()*12,0)</f>
        <v>4</v>
      </c>
      <c r="O49" s="313">
        <f ca="1" t="shared" si="60"/>
        <v>2</v>
      </c>
      <c r="P49" s="313">
        <f ca="1" t="shared" si="60"/>
        <v>1</v>
      </c>
      <c r="Q49" s="313">
        <f ca="1" t="shared" si="60"/>
        <v>3</v>
      </c>
      <c r="R49" s="313">
        <f ca="1" t="shared" si="60"/>
        <v>2</v>
      </c>
      <c r="S49" s="313">
        <f ca="1" t="shared" si="60"/>
        <v>9</v>
      </c>
      <c r="T49" s="313">
        <f ca="1" t="shared" si="60"/>
        <v>2</v>
      </c>
      <c r="U49" s="313">
        <f ca="1" t="shared" si="60"/>
        <v>11</v>
      </c>
      <c r="V49" s="313">
        <f ca="1" t="shared" si="60"/>
        <v>9</v>
      </c>
      <c r="W49" s="313">
        <f ca="1" t="shared" si="60"/>
        <v>5</v>
      </c>
      <c r="X49" s="313">
        <f t="shared" si="46"/>
        <v>4</v>
      </c>
      <c r="Y49" s="313">
        <f t="shared" si="47"/>
        <v>6</v>
      </c>
      <c r="Z49" s="313">
        <f t="shared" si="48"/>
        <v>7</v>
      </c>
      <c r="AA49" s="313">
        <f t="shared" si="49"/>
        <v>10</v>
      </c>
      <c r="AB49" s="313">
        <f t="shared" si="50"/>
        <v>12</v>
      </c>
      <c r="AC49" s="313">
        <f t="shared" si="51"/>
        <v>21</v>
      </c>
      <c r="AD49" s="313">
        <f t="shared" si="52"/>
        <v>23</v>
      </c>
      <c r="AE49" s="313">
        <f t="shared" si="53"/>
        <v>34</v>
      </c>
      <c r="AF49" s="313">
        <f t="shared" si="54"/>
        <v>43</v>
      </c>
      <c r="AG49" s="313">
        <f t="shared" si="55"/>
        <v>48</v>
      </c>
    </row>
    <row r="50" spans="1:33" ht="12.75">
      <c r="A50" s="314">
        <f ca="1">RAND()*100</f>
        <v>50.24484920813785</v>
      </c>
      <c r="B50" s="313">
        <f>ROUND(A50,0)</f>
        <v>50</v>
      </c>
      <c r="C50" s="313" t="s">
        <v>177</v>
      </c>
      <c r="F50" s="313" t="s">
        <v>369</v>
      </c>
      <c r="M50" s="318">
        <v>8</v>
      </c>
      <c r="N50" s="313">
        <f aca="true" ca="1" t="shared" si="61" ref="N50:W50">ROUNDUP(RAND()*8,0)</f>
        <v>2</v>
      </c>
      <c r="O50" s="313">
        <f ca="1" t="shared" si="61"/>
        <v>2</v>
      </c>
      <c r="P50" s="313">
        <f ca="1" t="shared" si="61"/>
        <v>6</v>
      </c>
      <c r="Q50" s="313">
        <f ca="1" t="shared" si="61"/>
        <v>7</v>
      </c>
      <c r="R50" s="313">
        <f ca="1" t="shared" si="61"/>
        <v>7</v>
      </c>
      <c r="S50" s="313">
        <f ca="1" t="shared" si="61"/>
        <v>5</v>
      </c>
      <c r="T50" s="313">
        <f ca="1" t="shared" si="61"/>
        <v>8</v>
      </c>
      <c r="U50" s="313">
        <f ca="1" t="shared" si="61"/>
        <v>5</v>
      </c>
      <c r="V50" s="313">
        <f ca="1" t="shared" si="61"/>
        <v>5</v>
      </c>
      <c r="W50" s="313">
        <f ca="1" t="shared" si="61"/>
        <v>4</v>
      </c>
      <c r="X50" s="313">
        <f t="shared" si="46"/>
        <v>2</v>
      </c>
      <c r="Y50" s="313">
        <f t="shared" si="47"/>
        <v>4</v>
      </c>
      <c r="Z50" s="313">
        <f t="shared" si="48"/>
        <v>10</v>
      </c>
      <c r="AA50" s="313">
        <f t="shared" si="49"/>
        <v>17</v>
      </c>
      <c r="AB50" s="313">
        <f t="shared" si="50"/>
        <v>24</v>
      </c>
      <c r="AC50" s="313">
        <f t="shared" si="51"/>
        <v>29</v>
      </c>
      <c r="AD50" s="313">
        <f t="shared" si="52"/>
        <v>37</v>
      </c>
      <c r="AE50" s="313">
        <f t="shared" si="53"/>
        <v>42</v>
      </c>
      <c r="AF50" s="313">
        <f t="shared" si="54"/>
        <v>47</v>
      </c>
      <c r="AG50" s="313">
        <f t="shared" si="55"/>
        <v>51</v>
      </c>
    </row>
    <row r="51" spans="1:33" ht="12.75">
      <c r="A51" s="314"/>
      <c r="F51" s="313">
        <f ca="1">RAND()*100</f>
        <v>4.647148534875001</v>
      </c>
      <c r="G51" s="313">
        <f>ROUND(F51,0)</f>
        <v>5</v>
      </c>
      <c r="H51" s="313">
        <f>SUM(G51,10)</f>
        <v>15</v>
      </c>
      <c r="M51" s="318">
        <v>4</v>
      </c>
      <c r="N51" s="313">
        <f aca="true" ca="1" t="shared" si="62" ref="N51:W51">ROUNDUP(RAND()*4,0)</f>
        <v>3</v>
      </c>
      <c r="O51" s="313">
        <f ca="1" t="shared" si="62"/>
        <v>3</v>
      </c>
      <c r="P51" s="313">
        <f ca="1" t="shared" si="62"/>
        <v>3</v>
      </c>
      <c r="Q51" s="313">
        <f ca="1" t="shared" si="62"/>
        <v>2</v>
      </c>
      <c r="R51" s="313">
        <f ca="1" t="shared" si="62"/>
        <v>4</v>
      </c>
      <c r="S51" s="313">
        <f ca="1" t="shared" si="62"/>
        <v>4</v>
      </c>
      <c r="T51" s="313">
        <f ca="1" t="shared" si="62"/>
        <v>4</v>
      </c>
      <c r="U51" s="313">
        <f ca="1" t="shared" si="62"/>
        <v>3</v>
      </c>
      <c r="V51" s="313">
        <f ca="1" t="shared" si="62"/>
        <v>4</v>
      </c>
      <c r="W51" s="313">
        <f ca="1" t="shared" si="62"/>
        <v>4</v>
      </c>
      <c r="X51" s="313">
        <f t="shared" si="46"/>
        <v>3</v>
      </c>
      <c r="Y51" s="313">
        <f t="shared" si="47"/>
        <v>6</v>
      </c>
      <c r="Z51" s="313">
        <f t="shared" si="48"/>
        <v>9</v>
      </c>
      <c r="AA51" s="313">
        <f t="shared" si="49"/>
        <v>11</v>
      </c>
      <c r="AB51" s="313">
        <f t="shared" si="50"/>
        <v>15</v>
      </c>
      <c r="AC51" s="313">
        <f t="shared" si="51"/>
        <v>19</v>
      </c>
      <c r="AD51" s="313">
        <f t="shared" si="52"/>
        <v>23</v>
      </c>
      <c r="AE51" s="313">
        <f t="shared" si="53"/>
        <v>26</v>
      </c>
      <c r="AF51" s="313">
        <f t="shared" si="54"/>
        <v>30</v>
      </c>
      <c r="AG51" s="313">
        <f t="shared" si="55"/>
        <v>34</v>
      </c>
    </row>
    <row r="52" spans="1:33" ht="12.75">
      <c r="A52" s="314">
        <f ca="1">RAND()*100</f>
        <v>97.51915453673759</v>
      </c>
      <c r="B52" s="313">
        <f>ROUND(A52,0)</f>
        <v>98</v>
      </c>
      <c r="C52" s="313" t="s">
        <v>787</v>
      </c>
      <c r="D52" s="313" t="s">
        <v>348</v>
      </c>
      <c r="E52" s="313">
        <f ca="1">RAND()*100</f>
        <v>64.65568826479328</v>
      </c>
      <c r="M52" s="319">
        <v>8</v>
      </c>
      <c r="N52" s="313">
        <f aca="true" ca="1" t="shared" si="63" ref="N52:W52">ROUNDUP(RAND()*8,0)</f>
        <v>5</v>
      </c>
      <c r="O52" s="313">
        <f ca="1" t="shared" si="63"/>
        <v>2</v>
      </c>
      <c r="P52" s="313">
        <f ca="1" t="shared" si="63"/>
        <v>8</v>
      </c>
      <c r="Q52" s="313">
        <f ca="1" t="shared" si="63"/>
        <v>1</v>
      </c>
      <c r="R52" s="313">
        <f ca="1" t="shared" si="63"/>
        <v>4</v>
      </c>
      <c r="S52" s="313">
        <f ca="1" t="shared" si="63"/>
        <v>7</v>
      </c>
      <c r="T52" s="313">
        <f ca="1" t="shared" si="63"/>
        <v>6</v>
      </c>
      <c r="U52" s="313">
        <f ca="1" t="shared" si="63"/>
        <v>5</v>
      </c>
      <c r="V52" s="313">
        <f ca="1" t="shared" si="63"/>
        <v>6</v>
      </c>
      <c r="W52" s="313">
        <f ca="1" t="shared" si="63"/>
        <v>3</v>
      </c>
      <c r="X52" s="313">
        <f t="shared" si="46"/>
        <v>5</v>
      </c>
      <c r="Y52" s="313">
        <f t="shared" si="47"/>
        <v>7</v>
      </c>
      <c r="Z52" s="313">
        <f t="shared" si="48"/>
        <v>15</v>
      </c>
      <c r="AA52" s="313">
        <f t="shared" si="49"/>
        <v>16</v>
      </c>
      <c r="AB52" s="313">
        <f t="shared" si="50"/>
        <v>20</v>
      </c>
      <c r="AC52" s="313">
        <f t="shared" si="51"/>
        <v>27</v>
      </c>
      <c r="AD52" s="313">
        <f t="shared" si="52"/>
        <v>33</v>
      </c>
      <c r="AE52" s="313">
        <f t="shared" si="53"/>
        <v>38</v>
      </c>
      <c r="AF52" s="313">
        <f t="shared" si="54"/>
        <v>44</v>
      </c>
      <c r="AG52" s="313">
        <f t="shared" si="55"/>
        <v>47</v>
      </c>
    </row>
    <row r="53" spans="1:33" ht="12.75">
      <c r="A53" s="314">
        <f ca="1">RAND()*100</f>
        <v>53.31192205015138</v>
      </c>
      <c r="B53" s="313">
        <f>ROUND(A53,0)</f>
        <v>53</v>
      </c>
      <c r="E53" s="313">
        <f>ROUNDUP(E52,0)</f>
        <v>65</v>
      </c>
      <c r="F53" s="313">
        <f>INDEX('Chapter 4'!A78,1)</f>
        <v>0.1</v>
      </c>
      <c r="G53" s="313">
        <f>SUM(E53:F53)</f>
        <v>65.1</v>
      </c>
      <c r="M53" s="316" t="s">
        <v>939</v>
      </c>
      <c r="N53" s="313">
        <f aca="true" ca="1" t="shared" si="64" ref="N53:W53">ROUNDUP(RAND()*6,0)</f>
        <v>1</v>
      </c>
      <c r="O53" s="313">
        <f ca="1" t="shared" si="64"/>
        <v>2</v>
      </c>
      <c r="P53" s="313">
        <f ca="1" t="shared" si="64"/>
        <v>2</v>
      </c>
      <c r="Q53" s="313">
        <f ca="1" t="shared" si="64"/>
        <v>5</v>
      </c>
      <c r="R53" s="313">
        <f ca="1" t="shared" si="64"/>
        <v>2</v>
      </c>
      <c r="S53" s="313">
        <f ca="1" t="shared" si="64"/>
        <v>1</v>
      </c>
      <c r="T53" s="313">
        <f ca="1" t="shared" si="64"/>
        <v>6</v>
      </c>
      <c r="U53" s="313">
        <f ca="1" t="shared" si="64"/>
        <v>2</v>
      </c>
      <c r="V53" s="313">
        <f ca="1" t="shared" si="64"/>
        <v>6</v>
      </c>
      <c r="W53" s="313">
        <f ca="1" t="shared" si="64"/>
        <v>5</v>
      </c>
      <c r="X53" s="313">
        <f t="shared" si="46"/>
        <v>1</v>
      </c>
      <c r="Y53" s="313">
        <f t="shared" si="47"/>
        <v>3</v>
      </c>
      <c r="Z53" s="313">
        <f t="shared" si="48"/>
        <v>5</v>
      </c>
      <c r="AA53" s="313">
        <f t="shared" si="49"/>
        <v>10</v>
      </c>
      <c r="AB53" s="313">
        <f t="shared" si="50"/>
        <v>12</v>
      </c>
      <c r="AC53" s="313">
        <f t="shared" si="51"/>
        <v>13</v>
      </c>
      <c r="AD53" s="313">
        <f t="shared" si="52"/>
        <v>19</v>
      </c>
      <c r="AE53" s="313">
        <f t="shared" si="53"/>
        <v>21</v>
      </c>
      <c r="AF53" s="313">
        <f t="shared" si="54"/>
        <v>27</v>
      </c>
      <c r="AG53" s="313">
        <f t="shared" si="55"/>
        <v>32</v>
      </c>
    </row>
    <row r="54" spans="1:33" ht="12.75">
      <c r="A54" s="314"/>
      <c r="M54" s="318">
        <v>3</v>
      </c>
      <c r="N54" s="313">
        <f aca="true" ca="1" t="shared" si="65" ref="N54:W54">ROUNDUP(RAND()*3,0)</f>
        <v>3</v>
      </c>
      <c r="O54" s="313">
        <f ca="1" t="shared" si="65"/>
        <v>3</v>
      </c>
      <c r="P54" s="313">
        <f ca="1" t="shared" si="65"/>
        <v>2</v>
      </c>
      <c r="Q54" s="313">
        <f ca="1" t="shared" si="65"/>
        <v>2</v>
      </c>
      <c r="R54" s="313">
        <f ca="1" t="shared" si="65"/>
        <v>2</v>
      </c>
      <c r="S54" s="313">
        <f ca="1" t="shared" si="65"/>
        <v>3</v>
      </c>
      <c r="T54" s="313">
        <f ca="1" t="shared" si="65"/>
        <v>2</v>
      </c>
      <c r="U54" s="313">
        <f ca="1" t="shared" si="65"/>
        <v>3</v>
      </c>
      <c r="V54" s="313">
        <f ca="1" t="shared" si="65"/>
        <v>2</v>
      </c>
      <c r="W54" s="313">
        <f ca="1" t="shared" si="65"/>
        <v>2</v>
      </c>
      <c r="X54" s="313">
        <f t="shared" si="46"/>
        <v>3</v>
      </c>
      <c r="Y54" s="313">
        <f t="shared" si="47"/>
        <v>6</v>
      </c>
      <c r="Z54" s="313">
        <f t="shared" si="48"/>
        <v>8</v>
      </c>
      <c r="AA54" s="313">
        <f t="shared" si="49"/>
        <v>10</v>
      </c>
      <c r="AB54" s="313">
        <f t="shared" si="50"/>
        <v>12</v>
      </c>
      <c r="AC54" s="313">
        <f t="shared" si="51"/>
        <v>15</v>
      </c>
      <c r="AD54" s="313">
        <f t="shared" si="52"/>
        <v>17</v>
      </c>
      <c r="AE54" s="313">
        <f t="shared" si="53"/>
        <v>20</v>
      </c>
      <c r="AF54" s="313">
        <f t="shared" si="54"/>
        <v>22</v>
      </c>
      <c r="AG54" s="313">
        <f t="shared" si="55"/>
        <v>24</v>
      </c>
    </row>
    <row r="55" spans="1:33" ht="12.75">
      <c r="A55" s="314" t="s">
        <v>354</v>
      </c>
      <c r="B55" s="313" t="s">
        <v>355</v>
      </c>
      <c r="C55" s="313" t="s">
        <v>356</v>
      </c>
      <c r="D55" s="313" t="s">
        <v>357</v>
      </c>
      <c r="E55" s="313" t="s">
        <v>358</v>
      </c>
      <c r="F55" s="313" t="s">
        <v>359</v>
      </c>
      <c r="G55" s="313" t="s">
        <v>360</v>
      </c>
      <c r="M55" s="318">
        <v>2</v>
      </c>
      <c r="N55" s="313">
        <f aca="true" ca="1" t="shared" si="66" ref="N55:W55">ROUNDUP(RAND()*2,0)</f>
        <v>1</v>
      </c>
      <c r="O55" s="313">
        <f ca="1" t="shared" si="66"/>
        <v>2</v>
      </c>
      <c r="P55" s="313">
        <f ca="1" t="shared" si="66"/>
        <v>1</v>
      </c>
      <c r="Q55" s="313">
        <f ca="1" t="shared" si="66"/>
        <v>1</v>
      </c>
      <c r="R55" s="313">
        <f ca="1" t="shared" si="66"/>
        <v>2</v>
      </c>
      <c r="S55" s="313">
        <f ca="1" t="shared" si="66"/>
        <v>1</v>
      </c>
      <c r="T55" s="313">
        <f ca="1" t="shared" si="66"/>
        <v>2</v>
      </c>
      <c r="U55" s="313">
        <f ca="1" t="shared" si="66"/>
        <v>2</v>
      </c>
      <c r="V55" s="313">
        <f ca="1" t="shared" si="66"/>
        <v>1</v>
      </c>
      <c r="W55" s="313">
        <f ca="1" t="shared" si="66"/>
        <v>1</v>
      </c>
      <c r="X55" s="313">
        <f t="shared" si="46"/>
        <v>1</v>
      </c>
      <c r="Y55" s="313">
        <f t="shared" si="47"/>
        <v>3</v>
      </c>
      <c r="Z55" s="313">
        <f t="shared" si="48"/>
        <v>4</v>
      </c>
      <c r="AA55" s="313">
        <f t="shared" si="49"/>
        <v>5</v>
      </c>
      <c r="AB55" s="313">
        <f t="shared" si="50"/>
        <v>7</v>
      </c>
      <c r="AC55" s="313">
        <f t="shared" si="51"/>
        <v>8</v>
      </c>
      <c r="AD55" s="313">
        <f t="shared" si="52"/>
        <v>10</v>
      </c>
      <c r="AE55" s="313">
        <f t="shared" si="53"/>
        <v>12</v>
      </c>
      <c r="AF55" s="313">
        <f t="shared" si="54"/>
        <v>13</v>
      </c>
      <c r="AG55" s="313">
        <f t="shared" si="55"/>
        <v>14</v>
      </c>
    </row>
    <row r="56" spans="1:33" ht="12.75">
      <c r="A56" s="314">
        <f ca="1">RAND()*4</f>
        <v>2.736194351128761</v>
      </c>
      <c r="B56" s="314">
        <f ca="1">RAND()*6</f>
        <v>3.0952893116308617</v>
      </c>
      <c r="C56" s="314">
        <f ca="1">RAND()*8</f>
        <v>0.9557515972320036</v>
      </c>
      <c r="D56" s="314">
        <f ca="1">RAND()*12</f>
        <v>2.394755900966892</v>
      </c>
      <c r="E56" s="314">
        <f ca="1">RAND()*10</f>
        <v>9.891037812841612</v>
      </c>
      <c r="F56" s="314">
        <f ca="1">RAND()*20</f>
        <v>5.510187917281915</v>
      </c>
      <c r="G56" s="314">
        <f ca="1">RAND()*20</f>
        <v>18.94967274393196</v>
      </c>
      <c r="M56" s="318">
        <v>4</v>
      </c>
      <c r="N56" s="313">
        <f aca="true" ca="1" t="shared" si="67" ref="N56:W56">ROUNDUP(RAND()*4,0)</f>
        <v>1</v>
      </c>
      <c r="O56" s="313">
        <f ca="1" t="shared" si="67"/>
        <v>2</v>
      </c>
      <c r="P56" s="313">
        <f ca="1" t="shared" si="67"/>
        <v>1</v>
      </c>
      <c r="Q56" s="313">
        <f ca="1" t="shared" si="67"/>
        <v>3</v>
      </c>
      <c r="R56" s="313">
        <f ca="1" t="shared" si="67"/>
        <v>3</v>
      </c>
      <c r="S56" s="313">
        <f ca="1" t="shared" si="67"/>
        <v>1</v>
      </c>
      <c r="T56" s="313">
        <f ca="1" t="shared" si="67"/>
        <v>2</v>
      </c>
      <c r="U56" s="313">
        <f ca="1" t="shared" si="67"/>
        <v>4</v>
      </c>
      <c r="V56" s="313">
        <f ca="1" t="shared" si="67"/>
        <v>3</v>
      </c>
      <c r="W56" s="313">
        <f ca="1" t="shared" si="67"/>
        <v>4</v>
      </c>
      <c r="X56" s="313">
        <f t="shared" si="46"/>
        <v>1</v>
      </c>
      <c r="Y56" s="313">
        <f t="shared" si="47"/>
        <v>3</v>
      </c>
      <c r="Z56" s="313">
        <f t="shared" si="48"/>
        <v>4</v>
      </c>
      <c r="AA56" s="313">
        <f t="shared" si="49"/>
        <v>7</v>
      </c>
      <c r="AB56" s="313">
        <f t="shared" si="50"/>
        <v>10</v>
      </c>
      <c r="AC56" s="313">
        <f t="shared" si="51"/>
        <v>11</v>
      </c>
      <c r="AD56" s="313">
        <f t="shared" si="52"/>
        <v>13</v>
      </c>
      <c r="AE56" s="313">
        <f t="shared" si="53"/>
        <v>17</v>
      </c>
      <c r="AF56" s="313">
        <f t="shared" si="54"/>
        <v>20</v>
      </c>
      <c r="AG56" s="313">
        <f t="shared" si="55"/>
        <v>24</v>
      </c>
    </row>
    <row r="57" spans="1:33" ht="12.75">
      <c r="A57" s="314">
        <f aca="true" t="shared" si="68" ref="A57:F61">ROUNDUP(A56,0)</f>
        <v>3</v>
      </c>
      <c r="B57" s="314">
        <f t="shared" si="68"/>
        <v>4</v>
      </c>
      <c r="C57" s="314">
        <f t="shared" si="68"/>
        <v>1</v>
      </c>
      <c r="D57" s="314">
        <f t="shared" si="68"/>
        <v>3</v>
      </c>
      <c r="E57" s="314">
        <f t="shared" si="68"/>
        <v>10</v>
      </c>
      <c r="F57" s="314">
        <f t="shared" si="68"/>
        <v>6</v>
      </c>
      <c r="G57" s="314">
        <f ca="1">RAND()*20</f>
        <v>8.962558155780194</v>
      </c>
      <c r="M57" s="318">
        <v>6</v>
      </c>
      <c r="N57" s="313">
        <f aca="true" ca="1" t="shared" si="69" ref="N57:W58">ROUNDUP(RAND()*6,0)</f>
        <v>1</v>
      </c>
      <c r="O57" s="313">
        <f ca="1" t="shared" si="69"/>
        <v>3</v>
      </c>
      <c r="P57" s="313">
        <f ca="1" t="shared" si="69"/>
        <v>6</v>
      </c>
      <c r="Q57" s="313">
        <f ca="1" t="shared" si="69"/>
        <v>4</v>
      </c>
      <c r="R57" s="313">
        <f ca="1" t="shared" si="69"/>
        <v>4</v>
      </c>
      <c r="S57" s="313">
        <f ca="1" t="shared" si="69"/>
        <v>4</v>
      </c>
      <c r="T57" s="313">
        <f ca="1" t="shared" si="69"/>
        <v>5</v>
      </c>
      <c r="U57" s="313">
        <f ca="1" t="shared" si="69"/>
        <v>6</v>
      </c>
      <c r="V57" s="313">
        <f ca="1" t="shared" si="69"/>
        <v>2</v>
      </c>
      <c r="W57" s="313">
        <f ca="1" t="shared" si="69"/>
        <v>3</v>
      </c>
      <c r="X57" s="313">
        <f t="shared" si="46"/>
        <v>1</v>
      </c>
      <c r="Y57" s="313">
        <f t="shared" si="47"/>
        <v>4</v>
      </c>
      <c r="Z57" s="313">
        <f t="shared" si="48"/>
        <v>10</v>
      </c>
      <c r="AA57" s="313">
        <f t="shared" si="49"/>
        <v>14</v>
      </c>
      <c r="AB57" s="313">
        <f t="shared" si="50"/>
        <v>18</v>
      </c>
      <c r="AC57" s="313">
        <f t="shared" si="51"/>
        <v>22</v>
      </c>
      <c r="AD57" s="313">
        <f t="shared" si="52"/>
        <v>27</v>
      </c>
      <c r="AE57" s="313">
        <f t="shared" si="53"/>
        <v>33</v>
      </c>
      <c r="AF57" s="313">
        <f t="shared" si="54"/>
        <v>35</v>
      </c>
      <c r="AG57" s="313">
        <f t="shared" si="55"/>
        <v>38</v>
      </c>
    </row>
    <row r="58" spans="1:33" ht="12.75">
      <c r="A58" s="314"/>
      <c r="B58" s="314">
        <f t="shared" si="68"/>
        <v>4</v>
      </c>
      <c r="C58" s="314">
        <f t="shared" si="68"/>
        <v>1</v>
      </c>
      <c r="D58" s="314">
        <f t="shared" si="68"/>
        <v>3</v>
      </c>
      <c r="E58" s="314">
        <f t="shared" si="68"/>
        <v>10</v>
      </c>
      <c r="F58" s="314">
        <f t="shared" si="68"/>
        <v>6</v>
      </c>
      <c r="G58" s="313">
        <f>ROUNDUP(G56,0)</f>
        <v>19</v>
      </c>
      <c r="M58" s="318">
        <v>6</v>
      </c>
      <c r="N58" s="313">
        <f ca="1" t="shared" si="69"/>
        <v>2</v>
      </c>
      <c r="O58" s="313">
        <f ca="1" t="shared" si="69"/>
        <v>2</v>
      </c>
      <c r="P58" s="313">
        <f ca="1" t="shared" si="69"/>
        <v>3</v>
      </c>
      <c r="Q58" s="313">
        <f ca="1" t="shared" si="69"/>
        <v>6</v>
      </c>
      <c r="R58" s="313">
        <f ca="1" t="shared" si="69"/>
        <v>5</v>
      </c>
      <c r="S58" s="313">
        <f ca="1" t="shared" si="69"/>
        <v>3</v>
      </c>
      <c r="T58" s="313">
        <f ca="1" t="shared" si="69"/>
        <v>1</v>
      </c>
      <c r="U58" s="313">
        <f ca="1" t="shared" si="69"/>
        <v>3</v>
      </c>
      <c r="V58" s="313">
        <f ca="1" t="shared" si="69"/>
        <v>1</v>
      </c>
      <c r="W58" s="313">
        <f ca="1" t="shared" si="69"/>
        <v>2</v>
      </c>
      <c r="X58" s="313">
        <f t="shared" si="46"/>
        <v>2</v>
      </c>
      <c r="Y58" s="313">
        <f t="shared" si="47"/>
        <v>4</v>
      </c>
      <c r="Z58" s="313">
        <f t="shared" si="48"/>
        <v>7</v>
      </c>
      <c r="AA58" s="313">
        <f t="shared" si="49"/>
        <v>13</v>
      </c>
      <c r="AB58" s="313">
        <f t="shared" si="50"/>
        <v>18</v>
      </c>
      <c r="AC58" s="313">
        <f t="shared" si="51"/>
        <v>21</v>
      </c>
      <c r="AD58" s="313">
        <f t="shared" si="52"/>
        <v>22</v>
      </c>
      <c r="AE58" s="313">
        <f t="shared" si="53"/>
        <v>25</v>
      </c>
      <c r="AF58" s="313">
        <f t="shared" si="54"/>
        <v>26</v>
      </c>
      <c r="AG58" s="313">
        <f t="shared" si="55"/>
        <v>28</v>
      </c>
    </row>
    <row r="59" spans="1:33" ht="12.75">
      <c r="A59" s="314"/>
      <c r="B59" s="314">
        <f t="shared" si="68"/>
        <v>4</v>
      </c>
      <c r="C59" s="314">
        <f t="shared" si="68"/>
        <v>1</v>
      </c>
      <c r="D59" s="314">
        <f t="shared" si="68"/>
        <v>3</v>
      </c>
      <c r="E59" s="314">
        <f t="shared" si="68"/>
        <v>10</v>
      </c>
      <c r="F59" s="314">
        <f t="shared" si="68"/>
        <v>6</v>
      </c>
      <c r="G59" s="313">
        <f>ROUNDUP(G57,0)</f>
        <v>9</v>
      </c>
      <c r="M59" s="318">
        <v>10</v>
      </c>
      <c r="N59" s="313">
        <f aca="true" ca="1" t="shared" si="70" ref="N59:W59">ROUNDUP(RAND()*10,0)</f>
        <v>1</v>
      </c>
      <c r="O59" s="313">
        <f ca="1" t="shared" si="70"/>
        <v>6</v>
      </c>
      <c r="P59" s="313">
        <f ca="1" t="shared" si="70"/>
        <v>6</v>
      </c>
      <c r="Q59" s="313">
        <f ca="1" t="shared" si="70"/>
        <v>3</v>
      </c>
      <c r="R59" s="313">
        <f ca="1" t="shared" si="70"/>
        <v>2</v>
      </c>
      <c r="S59" s="313">
        <f ca="1" t="shared" si="70"/>
        <v>9</v>
      </c>
      <c r="T59" s="313">
        <f ca="1" t="shared" si="70"/>
        <v>2</v>
      </c>
      <c r="U59" s="313">
        <f ca="1" t="shared" si="70"/>
        <v>1</v>
      </c>
      <c r="V59" s="313">
        <f ca="1" t="shared" si="70"/>
        <v>9</v>
      </c>
      <c r="W59" s="313">
        <f ca="1" t="shared" si="70"/>
        <v>6</v>
      </c>
      <c r="X59" s="313">
        <f t="shared" si="46"/>
        <v>1</v>
      </c>
      <c r="Y59" s="313">
        <f t="shared" si="47"/>
        <v>7</v>
      </c>
      <c r="Z59" s="313">
        <f t="shared" si="48"/>
        <v>13</v>
      </c>
      <c r="AA59" s="313">
        <f t="shared" si="49"/>
        <v>16</v>
      </c>
      <c r="AB59" s="313">
        <f t="shared" si="50"/>
        <v>18</v>
      </c>
      <c r="AC59" s="313">
        <f t="shared" si="51"/>
        <v>27</v>
      </c>
      <c r="AD59" s="313">
        <f t="shared" si="52"/>
        <v>29</v>
      </c>
      <c r="AE59" s="313">
        <f t="shared" si="53"/>
        <v>30</v>
      </c>
      <c r="AF59" s="313">
        <f t="shared" si="54"/>
        <v>39</v>
      </c>
      <c r="AG59" s="313">
        <f t="shared" si="55"/>
        <v>45</v>
      </c>
    </row>
    <row r="60" spans="1:33" ht="12.75">
      <c r="A60" s="314"/>
      <c r="B60" s="314">
        <f t="shared" si="68"/>
        <v>4</v>
      </c>
      <c r="C60" s="314">
        <f t="shared" si="68"/>
        <v>1</v>
      </c>
      <c r="D60" s="314">
        <f t="shared" si="68"/>
        <v>3</v>
      </c>
      <c r="E60" s="314">
        <f t="shared" si="68"/>
        <v>10</v>
      </c>
      <c r="F60" s="314">
        <f t="shared" si="68"/>
        <v>6</v>
      </c>
      <c r="G60" s="313">
        <f>SUM(G58:G59)</f>
        <v>28</v>
      </c>
      <c r="M60" s="319">
        <v>8</v>
      </c>
      <c r="N60" s="313">
        <f aca="true" ca="1" t="shared" si="71" ref="N60:W60">ROUNDUP(RAND()*8,0)</f>
        <v>6</v>
      </c>
      <c r="O60" s="313">
        <f ca="1" t="shared" si="71"/>
        <v>7</v>
      </c>
      <c r="P60" s="313">
        <f ca="1" t="shared" si="71"/>
        <v>7</v>
      </c>
      <c r="Q60" s="313">
        <f ca="1" t="shared" si="71"/>
        <v>1</v>
      </c>
      <c r="R60" s="313">
        <f ca="1" t="shared" si="71"/>
        <v>3</v>
      </c>
      <c r="S60" s="313">
        <f ca="1" t="shared" si="71"/>
        <v>2</v>
      </c>
      <c r="T60" s="313">
        <f ca="1" t="shared" si="71"/>
        <v>1</v>
      </c>
      <c r="U60" s="313">
        <f ca="1" t="shared" si="71"/>
        <v>6</v>
      </c>
      <c r="V60" s="313">
        <f ca="1" t="shared" si="71"/>
        <v>5</v>
      </c>
      <c r="W60" s="313">
        <f ca="1" t="shared" si="71"/>
        <v>1</v>
      </c>
      <c r="X60" s="313">
        <f t="shared" si="46"/>
        <v>6</v>
      </c>
      <c r="Y60" s="313">
        <f t="shared" si="47"/>
        <v>13</v>
      </c>
      <c r="Z60" s="313">
        <f t="shared" si="48"/>
        <v>20</v>
      </c>
      <c r="AA60" s="313">
        <f t="shared" si="49"/>
        <v>21</v>
      </c>
      <c r="AB60" s="313">
        <f t="shared" si="50"/>
        <v>24</v>
      </c>
      <c r="AC60" s="313">
        <f t="shared" si="51"/>
        <v>26</v>
      </c>
      <c r="AD60" s="313">
        <f t="shared" si="52"/>
        <v>27</v>
      </c>
      <c r="AE60" s="313">
        <f t="shared" si="53"/>
        <v>33</v>
      </c>
      <c r="AF60" s="313">
        <f t="shared" si="54"/>
        <v>38</v>
      </c>
      <c r="AG60" s="313">
        <f t="shared" si="55"/>
        <v>39</v>
      </c>
    </row>
    <row r="61" spans="2:33" ht="12.75">
      <c r="B61" s="314">
        <f t="shared" si="68"/>
        <v>4</v>
      </c>
      <c r="C61" s="314">
        <f t="shared" si="68"/>
        <v>1</v>
      </c>
      <c r="D61" s="314">
        <f t="shared" si="68"/>
        <v>3</v>
      </c>
      <c r="E61" s="314">
        <f t="shared" si="68"/>
        <v>10</v>
      </c>
      <c r="F61" s="314">
        <f t="shared" si="68"/>
        <v>6</v>
      </c>
      <c r="G61" s="313">
        <f>G60</f>
        <v>28</v>
      </c>
      <c r="M61" s="316" t="s">
        <v>939</v>
      </c>
      <c r="N61" s="313">
        <f aca="true" ca="1" t="shared" si="72" ref="N61:W61">ROUNDUP(RAND()*6,0)</f>
        <v>1</v>
      </c>
      <c r="O61" s="313">
        <f ca="1" t="shared" si="72"/>
        <v>4</v>
      </c>
      <c r="P61" s="313">
        <f ca="1" t="shared" si="72"/>
        <v>1</v>
      </c>
      <c r="Q61" s="313">
        <f ca="1" t="shared" si="72"/>
        <v>2</v>
      </c>
      <c r="R61" s="313">
        <f ca="1" t="shared" si="72"/>
        <v>2</v>
      </c>
      <c r="S61" s="313">
        <f ca="1" t="shared" si="72"/>
        <v>4</v>
      </c>
      <c r="T61" s="313">
        <f ca="1" t="shared" si="72"/>
        <v>3</v>
      </c>
      <c r="U61" s="313">
        <f ca="1" t="shared" si="72"/>
        <v>4</v>
      </c>
      <c r="V61" s="313">
        <f ca="1" t="shared" si="72"/>
        <v>2</v>
      </c>
      <c r="W61" s="313">
        <f ca="1" t="shared" si="72"/>
        <v>6</v>
      </c>
      <c r="X61" s="313">
        <f t="shared" si="46"/>
        <v>1</v>
      </c>
      <c r="Y61" s="313">
        <f t="shared" si="47"/>
        <v>5</v>
      </c>
      <c r="Z61" s="313">
        <f t="shared" si="48"/>
        <v>6</v>
      </c>
      <c r="AA61" s="313">
        <f t="shared" si="49"/>
        <v>8</v>
      </c>
      <c r="AB61" s="313">
        <f t="shared" si="50"/>
        <v>10</v>
      </c>
      <c r="AC61" s="313">
        <f t="shared" si="51"/>
        <v>14</v>
      </c>
      <c r="AD61" s="313">
        <f t="shared" si="52"/>
        <v>17</v>
      </c>
      <c r="AE61" s="313">
        <f t="shared" si="53"/>
        <v>21</v>
      </c>
      <c r="AF61" s="313">
        <f t="shared" si="54"/>
        <v>23</v>
      </c>
      <c r="AG61" s="313">
        <f t="shared" si="55"/>
        <v>29</v>
      </c>
    </row>
    <row r="62" spans="7:33" ht="12.75">
      <c r="G62" s="313">
        <f>G60</f>
        <v>28</v>
      </c>
      <c r="M62" s="318">
        <v>8</v>
      </c>
      <c r="N62" s="313">
        <f aca="true" ca="1" t="shared" si="73" ref="N62:W66">ROUNDUP(RAND()*8,0)</f>
        <v>3</v>
      </c>
      <c r="O62" s="313">
        <f ca="1" t="shared" si="73"/>
        <v>1</v>
      </c>
      <c r="P62" s="313">
        <f ca="1" t="shared" si="73"/>
        <v>5</v>
      </c>
      <c r="Q62" s="313">
        <f ca="1" t="shared" si="73"/>
        <v>6</v>
      </c>
      <c r="R62" s="313">
        <f ca="1" t="shared" si="73"/>
        <v>7</v>
      </c>
      <c r="S62" s="313">
        <f ca="1" t="shared" si="73"/>
        <v>2</v>
      </c>
      <c r="T62" s="313">
        <f ca="1" t="shared" si="73"/>
        <v>3</v>
      </c>
      <c r="U62" s="313">
        <f ca="1" t="shared" si="73"/>
        <v>8</v>
      </c>
      <c r="V62" s="313">
        <f ca="1" t="shared" si="73"/>
        <v>6</v>
      </c>
      <c r="W62" s="313">
        <f ca="1" t="shared" si="73"/>
        <v>2</v>
      </c>
      <c r="X62" s="313">
        <f t="shared" si="46"/>
        <v>3</v>
      </c>
      <c r="Y62" s="313">
        <f t="shared" si="47"/>
        <v>4</v>
      </c>
      <c r="Z62" s="313">
        <f t="shared" si="48"/>
        <v>9</v>
      </c>
      <c r="AA62" s="313">
        <f t="shared" si="49"/>
        <v>15</v>
      </c>
      <c r="AB62" s="313">
        <f t="shared" si="50"/>
        <v>22</v>
      </c>
      <c r="AC62" s="313">
        <f t="shared" si="51"/>
        <v>24</v>
      </c>
      <c r="AD62" s="313">
        <f t="shared" si="52"/>
        <v>27</v>
      </c>
      <c r="AE62" s="313">
        <f t="shared" si="53"/>
        <v>35</v>
      </c>
      <c r="AF62" s="313">
        <f t="shared" si="54"/>
        <v>41</v>
      </c>
      <c r="AG62" s="313">
        <f t="shared" si="55"/>
        <v>43</v>
      </c>
    </row>
    <row r="63" spans="7:33" ht="12.75">
      <c r="G63" s="313">
        <f>G60</f>
        <v>28</v>
      </c>
      <c r="M63" s="318">
        <v>8</v>
      </c>
      <c r="N63" s="313">
        <f ca="1" t="shared" si="73"/>
        <v>5</v>
      </c>
      <c r="O63" s="313">
        <f ca="1" t="shared" si="73"/>
        <v>1</v>
      </c>
      <c r="P63" s="313">
        <f ca="1" t="shared" si="73"/>
        <v>2</v>
      </c>
      <c r="Q63" s="313">
        <f ca="1" t="shared" si="73"/>
        <v>8</v>
      </c>
      <c r="R63" s="313">
        <f ca="1" t="shared" si="73"/>
        <v>3</v>
      </c>
      <c r="S63" s="313">
        <f ca="1" t="shared" si="73"/>
        <v>3</v>
      </c>
      <c r="T63" s="313">
        <f ca="1" t="shared" si="73"/>
        <v>5</v>
      </c>
      <c r="U63" s="313">
        <f ca="1" t="shared" si="73"/>
        <v>5</v>
      </c>
      <c r="V63" s="313">
        <f ca="1" t="shared" si="73"/>
        <v>8</v>
      </c>
      <c r="W63" s="313">
        <f ca="1" t="shared" si="73"/>
        <v>6</v>
      </c>
      <c r="X63" s="313">
        <f t="shared" si="46"/>
        <v>5</v>
      </c>
      <c r="Y63" s="313">
        <f t="shared" si="47"/>
        <v>6</v>
      </c>
      <c r="Z63" s="313">
        <f t="shared" si="48"/>
        <v>8</v>
      </c>
      <c r="AA63" s="313">
        <f t="shared" si="49"/>
        <v>16</v>
      </c>
      <c r="AB63" s="313">
        <f t="shared" si="50"/>
        <v>19</v>
      </c>
      <c r="AC63" s="313">
        <f t="shared" si="51"/>
        <v>22</v>
      </c>
      <c r="AD63" s="313">
        <f t="shared" si="52"/>
        <v>27</v>
      </c>
      <c r="AE63" s="313">
        <f t="shared" si="53"/>
        <v>32</v>
      </c>
      <c r="AF63" s="313">
        <f t="shared" si="54"/>
        <v>40</v>
      </c>
      <c r="AG63" s="313">
        <f t="shared" si="55"/>
        <v>46</v>
      </c>
    </row>
    <row r="64" spans="7:33" ht="12.75">
      <c r="G64" s="313">
        <f>G60</f>
        <v>28</v>
      </c>
      <c r="M64" s="318">
        <v>8</v>
      </c>
      <c r="N64" s="313">
        <f ca="1" t="shared" si="73"/>
        <v>3</v>
      </c>
      <c r="O64" s="313">
        <f ca="1" t="shared" si="73"/>
        <v>4</v>
      </c>
      <c r="P64" s="313">
        <f ca="1" t="shared" si="73"/>
        <v>7</v>
      </c>
      <c r="Q64" s="313">
        <f ca="1" t="shared" si="73"/>
        <v>1</v>
      </c>
      <c r="R64" s="313">
        <f ca="1" t="shared" si="73"/>
        <v>3</v>
      </c>
      <c r="S64" s="313">
        <f ca="1" t="shared" si="73"/>
        <v>5</v>
      </c>
      <c r="T64" s="313">
        <f ca="1" t="shared" si="73"/>
        <v>7</v>
      </c>
      <c r="U64" s="313">
        <f ca="1" t="shared" si="73"/>
        <v>8</v>
      </c>
      <c r="V64" s="313">
        <f ca="1" t="shared" si="73"/>
        <v>7</v>
      </c>
      <c r="W64" s="313">
        <f ca="1" t="shared" si="73"/>
        <v>6</v>
      </c>
      <c r="X64" s="313">
        <f t="shared" si="46"/>
        <v>3</v>
      </c>
      <c r="Y64" s="313">
        <f t="shared" si="47"/>
        <v>7</v>
      </c>
      <c r="Z64" s="313">
        <f t="shared" si="48"/>
        <v>14</v>
      </c>
      <c r="AA64" s="313">
        <f t="shared" si="49"/>
        <v>15</v>
      </c>
      <c r="AB64" s="313">
        <f t="shared" si="50"/>
        <v>18</v>
      </c>
      <c r="AC64" s="313">
        <f t="shared" si="51"/>
        <v>23</v>
      </c>
      <c r="AD64" s="313">
        <f t="shared" si="52"/>
        <v>30</v>
      </c>
      <c r="AE64" s="313">
        <f t="shared" si="53"/>
        <v>38</v>
      </c>
      <c r="AF64" s="313">
        <f t="shared" si="54"/>
        <v>45</v>
      </c>
      <c r="AG64" s="313">
        <f t="shared" si="55"/>
        <v>51</v>
      </c>
    </row>
    <row r="65" spans="13:33" ht="12.75">
      <c r="M65" s="318">
        <v>8</v>
      </c>
      <c r="N65" s="313">
        <f ca="1" t="shared" si="73"/>
        <v>7</v>
      </c>
      <c r="O65" s="313">
        <f ca="1" t="shared" si="73"/>
        <v>2</v>
      </c>
      <c r="P65" s="313">
        <f ca="1" t="shared" si="73"/>
        <v>1</v>
      </c>
      <c r="Q65" s="313">
        <f ca="1" t="shared" si="73"/>
        <v>3</v>
      </c>
      <c r="R65" s="313">
        <f ca="1" t="shared" si="73"/>
        <v>4</v>
      </c>
      <c r="S65" s="313">
        <f ca="1" t="shared" si="73"/>
        <v>7</v>
      </c>
      <c r="T65" s="313">
        <f ca="1" t="shared" si="73"/>
        <v>7</v>
      </c>
      <c r="U65" s="313">
        <f ca="1" t="shared" si="73"/>
        <v>6</v>
      </c>
      <c r="V65" s="313">
        <f ca="1" t="shared" si="73"/>
        <v>3</v>
      </c>
      <c r="W65" s="313">
        <f ca="1" t="shared" si="73"/>
        <v>2</v>
      </c>
      <c r="X65" s="313">
        <f t="shared" si="46"/>
        <v>7</v>
      </c>
      <c r="Y65" s="313">
        <f t="shared" si="47"/>
        <v>9</v>
      </c>
      <c r="Z65" s="313">
        <f t="shared" si="48"/>
        <v>10</v>
      </c>
      <c r="AA65" s="313">
        <f t="shared" si="49"/>
        <v>13</v>
      </c>
      <c r="AB65" s="313">
        <f t="shared" si="50"/>
        <v>17</v>
      </c>
      <c r="AC65" s="313">
        <f t="shared" si="51"/>
        <v>24</v>
      </c>
      <c r="AD65" s="313">
        <f t="shared" si="52"/>
        <v>31</v>
      </c>
      <c r="AE65" s="313">
        <f t="shared" si="53"/>
        <v>37</v>
      </c>
      <c r="AF65" s="313">
        <f t="shared" si="54"/>
        <v>40</v>
      </c>
      <c r="AG65" s="313">
        <f t="shared" si="55"/>
        <v>42</v>
      </c>
    </row>
    <row r="66" spans="1:33" ht="12.75">
      <c r="A66" s="321" t="s">
        <v>416</v>
      </c>
      <c r="B66" s="322"/>
      <c r="C66" s="322"/>
      <c r="D66" s="322"/>
      <c r="E66" s="323"/>
      <c r="M66" s="319">
        <v>8</v>
      </c>
      <c r="N66" s="313">
        <f ca="1" t="shared" si="73"/>
        <v>3</v>
      </c>
      <c r="O66" s="313">
        <f ca="1" t="shared" si="73"/>
        <v>7</v>
      </c>
      <c r="P66" s="313">
        <f ca="1" t="shared" si="73"/>
        <v>1</v>
      </c>
      <c r="Q66" s="313">
        <f ca="1" t="shared" si="73"/>
        <v>1</v>
      </c>
      <c r="R66" s="313">
        <f ca="1" t="shared" si="73"/>
        <v>1</v>
      </c>
      <c r="S66" s="313">
        <f ca="1" t="shared" si="73"/>
        <v>3</v>
      </c>
      <c r="T66" s="313">
        <f ca="1" t="shared" si="73"/>
        <v>6</v>
      </c>
      <c r="U66" s="313">
        <f ca="1" t="shared" si="73"/>
        <v>6</v>
      </c>
      <c r="V66" s="313">
        <f ca="1" t="shared" si="73"/>
        <v>2</v>
      </c>
      <c r="W66" s="313">
        <f ca="1" t="shared" si="73"/>
        <v>8</v>
      </c>
      <c r="X66" s="313">
        <f t="shared" si="46"/>
        <v>3</v>
      </c>
      <c r="Y66" s="313">
        <f t="shared" si="47"/>
        <v>10</v>
      </c>
      <c r="Z66" s="313">
        <f t="shared" si="48"/>
        <v>11</v>
      </c>
      <c r="AA66" s="313">
        <f t="shared" si="49"/>
        <v>12</v>
      </c>
      <c r="AB66" s="313">
        <f t="shared" si="50"/>
        <v>13</v>
      </c>
      <c r="AC66" s="313">
        <f t="shared" si="51"/>
        <v>16</v>
      </c>
      <c r="AD66" s="313">
        <f t="shared" si="52"/>
        <v>22</v>
      </c>
      <c r="AE66" s="313">
        <f t="shared" si="53"/>
        <v>28</v>
      </c>
      <c r="AF66" s="313">
        <f t="shared" si="54"/>
        <v>30</v>
      </c>
      <c r="AG66" s="313">
        <f t="shared" si="55"/>
        <v>38</v>
      </c>
    </row>
    <row r="67" spans="1:13" ht="12.75">
      <c r="A67" s="324" t="s">
        <v>417</v>
      </c>
      <c r="B67" s="314" t="s">
        <v>103</v>
      </c>
      <c r="C67" s="314" t="s">
        <v>104</v>
      </c>
      <c r="D67" s="314" t="s">
        <v>105</v>
      </c>
      <c r="E67" s="325" t="s">
        <v>399</v>
      </c>
      <c r="M67" s="316" t="s">
        <v>939</v>
      </c>
    </row>
    <row r="68" spans="1:13" ht="12.75">
      <c r="A68" s="324">
        <f ca="1">RAND()*2</f>
        <v>1.1382745663890121</v>
      </c>
      <c r="B68" s="314">
        <f ca="1">RAND()*3</f>
        <v>0.12046364228180262</v>
      </c>
      <c r="C68" s="314">
        <f ca="1">RAND()*4</f>
        <v>1.3333993799195305</v>
      </c>
      <c r="D68" s="314">
        <f ca="1">RAND()*6</f>
        <v>5.463062023935432</v>
      </c>
      <c r="E68" s="325">
        <f ca="1">RAND()*8</f>
        <v>1.0633350314871066</v>
      </c>
      <c r="M68" s="318"/>
    </row>
    <row r="69" spans="1:13" ht="12.75">
      <c r="A69" s="324">
        <f>ROUNDUP(A68,0)</f>
        <v>2</v>
      </c>
      <c r="B69" s="314">
        <f>ROUNDUP(B68,0)</f>
        <v>1</v>
      </c>
      <c r="C69" s="314">
        <f>ROUNDUP(C68,0)</f>
        <v>2</v>
      </c>
      <c r="D69" s="314">
        <f>ROUNDUP(D68,0)</f>
        <v>6</v>
      </c>
      <c r="E69" s="325">
        <f ca="1">RAND()*8</f>
        <v>4.7039602348741045</v>
      </c>
      <c r="M69" s="318"/>
    </row>
    <row r="70" spans="1:13" ht="12.75">
      <c r="A70" s="324"/>
      <c r="B70" s="314"/>
      <c r="C70" s="314"/>
      <c r="D70" s="314"/>
      <c r="E70" s="325">
        <f>ROUNDUP(E68,0)</f>
        <v>2</v>
      </c>
      <c r="M70" s="318"/>
    </row>
    <row r="71" spans="1:13" ht="12.75">
      <c r="A71" s="324"/>
      <c r="B71" s="314"/>
      <c r="C71" s="314"/>
      <c r="D71" s="314"/>
      <c r="E71" s="325">
        <f>ROUNDUP(E69,0)</f>
        <v>5</v>
      </c>
      <c r="M71" s="319"/>
    </row>
    <row r="72" spans="1:13" ht="12.75">
      <c r="A72" s="326"/>
      <c r="B72" s="327"/>
      <c r="C72" s="327"/>
      <c r="D72" s="327"/>
      <c r="E72" s="328">
        <f>SUM(E70:E71)</f>
        <v>7</v>
      </c>
      <c r="M72" s="316" t="s">
        <v>939</v>
      </c>
    </row>
    <row r="73" spans="13:33" ht="12.75">
      <c r="M73" s="318">
        <v>6</v>
      </c>
      <c r="N73" s="313">
        <f aca="true" ca="1" t="shared" si="74" ref="N73:W73">ROUNDUP(RAND()*6,0)</f>
        <v>2</v>
      </c>
      <c r="O73" s="313">
        <f ca="1" t="shared" si="74"/>
        <v>2</v>
      </c>
      <c r="P73" s="313">
        <f ca="1" t="shared" si="74"/>
        <v>4</v>
      </c>
      <c r="Q73" s="313">
        <f ca="1" t="shared" si="74"/>
        <v>5</v>
      </c>
      <c r="R73" s="313">
        <f ca="1" t="shared" si="74"/>
        <v>6</v>
      </c>
      <c r="S73" s="313">
        <f ca="1" t="shared" si="74"/>
        <v>6</v>
      </c>
      <c r="T73" s="313">
        <f ca="1" t="shared" si="74"/>
        <v>2</v>
      </c>
      <c r="U73" s="313">
        <f ca="1" t="shared" si="74"/>
        <v>2</v>
      </c>
      <c r="V73" s="313">
        <f ca="1" t="shared" si="74"/>
        <v>3</v>
      </c>
      <c r="W73" s="313">
        <f ca="1" t="shared" si="74"/>
        <v>2</v>
      </c>
      <c r="X73" s="313">
        <f aca="true" t="shared" si="75" ref="X73:X104">SUM(N73)</f>
        <v>2</v>
      </c>
      <c r="Y73" s="313">
        <f aca="true" t="shared" si="76" ref="Y73:Y104">SUM(X73,O73)</f>
        <v>4</v>
      </c>
      <c r="Z73" s="313">
        <f aca="true" t="shared" si="77" ref="Z73:Z104">SUM(Y73,P73)</f>
        <v>8</v>
      </c>
      <c r="AA73" s="313">
        <f aca="true" t="shared" si="78" ref="AA73:AA104">SUM(Z73,Q73)</f>
        <v>13</v>
      </c>
      <c r="AB73" s="313">
        <f aca="true" t="shared" si="79" ref="AB73:AB104">SUM(AA73,R73)</f>
        <v>19</v>
      </c>
      <c r="AC73" s="313">
        <f aca="true" t="shared" si="80" ref="AC73:AC104">SUM(AB73,S73)</f>
        <v>25</v>
      </c>
      <c r="AD73" s="313">
        <f aca="true" t="shared" si="81" ref="AD73:AD104">SUM(AC73,T73)</f>
        <v>27</v>
      </c>
      <c r="AE73" s="313">
        <f aca="true" t="shared" si="82" ref="AE73:AE104">SUM(AD73,U73)</f>
        <v>29</v>
      </c>
      <c r="AF73" s="313">
        <f aca="true" t="shared" si="83" ref="AF73:AF104">SUM(AE73,V73)</f>
        <v>32</v>
      </c>
      <c r="AG73" s="313">
        <f aca="true" t="shared" si="84" ref="AG73:AG104">SUM(AF73,W73)</f>
        <v>34</v>
      </c>
    </row>
    <row r="74" spans="13:33" ht="12.75">
      <c r="M74" s="318">
        <v>4</v>
      </c>
      <c r="N74" s="313">
        <f aca="true" ca="1" t="shared" si="85" ref="N74:W74">ROUNDUP(RAND()*4,0)</f>
        <v>4</v>
      </c>
      <c r="O74" s="313">
        <f ca="1" t="shared" si="85"/>
        <v>2</v>
      </c>
      <c r="P74" s="313">
        <f ca="1" t="shared" si="85"/>
        <v>3</v>
      </c>
      <c r="Q74" s="313">
        <f ca="1" t="shared" si="85"/>
        <v>2</v>
      </c>
      <c r="R74" s="313">
        <f ca="1" t="shared" si="85"/>
        <v>1</v>
      </c>
      <c r="S74" s="313">
        <f ca="1" t="shared" si="85"/>
        <v>3</v>
      </c>
      <c r="T74" s="313">
        <f ca="1" t="shared" si="85"/>
        <v>3</v>
      </c>
      <c r="U74" s="313">
        <f ca="1" t="shared" si="85"/>
        <v>1</v>
      </c>
      <c r="V74" s="313">
        <f ca="1" t="shared" si="85"/>
        <v>2</v>
      </c>
      <c r="W74" s="313">
        <f ca="1" t="shared" si="85"/>
        <v>1</v>
      </c>
      <c r="X74" s="313">
        <f t="shared" si="75"/>
        <v>4</v>
      </c>
      <c r="Y74" s="313">
        <f t="shared" si="76"/>
        <v>6</v>
      </c>
      <c r="Z74" s="313">
        <f t="shared" si="77"/>
        <v>9</v>
      </c>
      <c r="AA74" s="313">
        <f t="shared" si="78"/>
        <v>11</v>
      </c>
      <c r="AB74" s="313">
        <f t="shared" si="79"/>
        <v>12</v>
      </c>
      <c r="AC74" s="313">
        <f t="shared" si="80"/>
        <v>15</v>
      </c>
      <c r="AD74" s="313">
        <f t="shared" si="81"/>
        <v>18</v>
      </c>
      <c r="AE74" s="313">
        <f t="shared" si="82"/>
        <v>19</v>
      </c>
      <c r="AF74" s="313">
        <f t="shared" si="83"/>
        <v>21</v>
      </c>
      <c r="AG74" s="313">
        <f t="shared" si="84"/>
        <v>22</v>
      </c>
    </row>
    <row r="75" spans="1:33" ht="12.75">
      <c r="A75" s="313" t="s">
        <v>709</v>
      </c>
      <c r="C75" s="313" t="s">
        <v>710</v>
      </c>
      <c r="E75" s="313" t="s">
        <v>711</v>
      </c>
      <c r="F75" s="313">
        <v>0</v>
      </c>
      <c r="M75" s="318">
        <v>8</v>
      </c>
      <c r="N75" s="313">
        <f aca="true" ca="1" t="shared" si="86" ref="N75:W76">ROUNDUP(RAND()*8,0)</f>
        <v>3</v>
      </c>
      <c r="O75" s="313">
        <f ca="1" t="shared" si="86"/>
        <v>6</v>
      </c>
      <c r="P75" s="313">
        <f ca="1" t="shared" si="86"/>
        <v>5</v>
      </c>
      <c r="Q75" s="313">
        <f ca="1" t="shared" si="86"/>
        <v>2</v>
      </c>
      <c r="R75" s="313">
        <f ca="1" t="shared" si="86"/>
        <v>8</v>
      </c>
      <c r="S75" s="313">
        <f ca="1" t="shared" si="86"/>
        <v>1</v>
      </c>
      <c r="T75" s="313">
        <f ca="1" t="shared" si="86"/>
        <v>1</v>
      </c>
      <c r="U75" s="313">
        <f ca="1" t="shared" si="86"/>
        <v>3</v>
      </c>
      <c r="V75" s="313">
        <f ca="1" t="shared" si="86"/>
        <v>7</v>
      </c>
      <c r="W75" s="313">
        <f ca="1" t="shared" si="86"/>
        <v>4</v>
      </c>
      <c r="X75" s="313">
        <f t="shared" si="75"/>
        <v>3</v>
      </c>
      <c r="Y75" s="313">
        <f t="shared" si="76"/>
        <v>9</v>
      </c>
      <c r="Z75" s="313">
        <f t="shared" si="77"/>
        <v>14</v>
      </c>
      <c r="AA75" s="313">
        <f t="shared" si="78"/>
        <v>16</v>
      </c>
      <c r="AB75" s="313">
        <f t="shared" si="79"/>
        <v>24</v>
      </c>
      <c r="AC75" s="313">
        <f t="shared" si="80"/>
        <v>25</v>
      </c>
      <c r="AD75" s="313">
        <f t="shared" si="81"/>
        <v>26</v>
      </c>
      <c r="AE75" s="313">
        <f t="shared" si="82"/>
        <v>29</v>
      </c>
      <c r="AF75" s="313">
        <f t="shared" si="83"/>
        <v>36</v>
      </c>
      <c r="AG75" s="313">
        <f t="shared" si="84"/>
        <v>40</v>
      </c>
    </row>
    <row r="76" spans="1:33" ht="12.75">
      <c r="A76" s="324">
        <f aca="true" ca="1" t="shared" si="87" ref="A76:B95">RAND()*12</f>
        <v>7.293415320885933</v>
      </c>
      <c r="B76" s="324">
        <f ca="1" t="shared" si="87"/>
        <v>3.1677904207515404</v>
      </c>
      <c r="C76" s="313">
        <f aca="true" t="shared" si="88" ref="C76:C95">ROUNDUP(A76,0)</f>
        <v>8</v>
      </c>
      <c r="D76" s="313">
        <f aca="true" t="shared" si="89" ref="D76:D95">ROUNDUP(B76,0)</f>
        <v>4</v>
      </c>
      <c r="E76" s="313">
        <f aca="true" t="shared" si="90" ref="E76:E95">SUM(C76:D76)</f>
        <v>12</v>
      </c>
      <c r="F76" s="313">
        <f>E76</f>
        <v>12</v>
      </c>
      <c r="M76" s="318">
        <v>8</v>
      </c>
      <c r="N76" s="313">
        <f ca="1" t="shared" si="86"/>
        <v>4</v>
      </c>
      <c r="O76" s="313">
        <f ca="1" t="shared" si="86"/>
        <v>1</v>
      </c>
      <c r="P76" s="313">
        <f ca="1" t="shared" si="86"/>
        <v>1</v>
      </c>
      <c r="Q76" s="313">
        <f ca="1" t="shared" si="86"/>
        <v>1</v>
      </c>
      <c r="R76" s="313">
        <f ca="1" t="shared" si="86"/>
        <v>1</v>
      </c>
      <c r="S76" s="313">
        <f ca="1" t="shared" si="86"/>
        <v>7</v>
      </c>
      <c r="T76" s="313">
        <f ca="1" t="shared" si="86"/>
        <v>4</v>
      </c>
      <c r="U76" s="313">
        <f ca="1" t="shared" si="86"/>
        <v>7</v>
      </c>
      <c r="V76" s="313">
        <f ca="1" t="shared" si="86"/>
        <v>3</v>
      </c>
      <c r="W76" s="313">
        <f ca="1" t="shared" si="86"/>
        <v>1</v>
      </c>
      <c r="X76" s="313">
        <f t="shared" si="75"/>
        <v>4</v>
      </c>
      <c r="Y76" s="313">
        <f t="shared" si="76"/>
        <v>5</v>
      </c>
      <c r="Z76" s="313">
        <f t="shared" si="77"/>
        <v>6</v>
      </c>
      <c r="AA76" s="313">
        <f t="shared" si="78"/>
        <v>7</v>
      </c>
      <c r="AB76" s="313">
        <f t="shared" si="79"/>
        <v>8</v>
      </c>
      <c r="AC76" s="313">
        <f t="shared" si="80"/>
        <v>15</v>
      </c>
      <c r="AD76" s="313">
        <f t="shared" si="81"/>
        <v>19</v>
      </c>
      <c r="AE76" s="313">
        <f t="shared" si="82"/>
        <v>26</v>
      </c>
      <c r="AF76" s="313">
        <f t="shared" si="83"/>
        <v>29</v>
      </c>
      <c r="AG76" s="313">
        <f t="shared" si="84"/>
        <v>30</v>
      </c>
    </row>
    <row r="77" spans="1:33" ht="12.75">
      <c r="A77" s="324">
        <f ca="1" t="shared" si="87"/>
        <v>9.405646200878085</v>
      </c>
      <c r="B77" s="324">
        <f ca="1" t="shared" si="87"/>
        <v>11.387262823661935</v>
      </c>
      <c r="C77" s="313">
        <f t="shared" si="88"/>
        <v>10</v>
      </c>
      <c r="D77" s="313">
        <f t="shared" si="89"/>
        <v>12</v>
      </c>
      <c r="E77" s="313">
        <f t="shared" si="90"/>
        <v>22</v>
      </c>
      <c r="F77" s="313">
        <f>SUM(E76:E77)</f>
        <v>34</v>
      </c>
      <c r="M77" s="318">
        <v>4</v>
      </c>
      <c r="N77" s="313">
        <f aca="true" ca="1" t="shared" si="91" ref="N77:W77">ROUNDUP(RAND()*4,0)</f>
        <v>4</v>
      </c>
      <c r="O77" s="313">
        <f ca="1" t="shared" si="91"/>
        <v>3</v>
      </c>
      <c r="P77" s="313">
        <f ca="1" t="shared" si="91"/>
        <v>2</v>
      </c>
      <c r="Q77" s="313">
        <f ca="1" t="shared" si="91"/>
        <v>1</v>
      </c>
      <c r="R77" s="313">
        <f ca="1" t="shared" si="91"/>
        <v>4</v>
      </c>
      <c r="S77" s="313">
        <f ca="1" t="shared" si="91"/>
        <v>2</v>
      </c>
      <c r="T77" s="313">
        <f ca="1" t="shared" si="91"/>
        <v>2</v>
      </c>
      <c r="U77" s="313">
        <f ca="1" t="shared" si="91"/>
        <v>1</v>
      </c>
      <c r="V77" s="313">
        <f ca="1" t="shared" si="91"/>
        <v>3</v>
      </c>
      <c r="W77" s="313">
        <f ca="1" t="shared" si="91"/>
        <v>1</v>
      </c>
      <c r="X77" s="313">
        <f t="shared" si="75"/>
        <v>4</v>
      </c>
      <c r="Y77" s="313">
        <f t="shared" si="76"/>
        <v>7</v>
      </c>
      <c r="Z77" s="313">
        <f t="shared" si="77"/>
        <v>9</v>
      </c>
      <c r="AA77" s="313">
        <f t="shared" si="78"/>
        <v>10</v>
      </c>
      <c r="AB77" s="313">
        <f t="shared" si="79"/>
        <v>14</v>
      </c>
      <c r="AC77" s="313">
        <f t="shared" si="80"/>
        <v>16</v>
      </c>
      <c r="AD77" s="313">
        <f t="shared" si="81"/>
        <v>18</v>
      </c>
      <c r="AE77" s="313">
        <f t="shared" si="82"/>
        <v>19</v>
      </c>
      <c r="AF77" s="313">
        <f t="shared" si="83"/>
        <v>22</v>
      </c>
      <c r="AG77" s="313">
        <f t="shared" si="84"/>
        <v>23</v>
      </c>
    </row>
    <row r="78" spans="1:33" ht="12.75">
      <c r="A78" s="324">
        <f ca="1" t="shared" si="87"/>
        <v>8.844115183862396</v>
      </c>
      <c r="B78" s="324">
        <f ca="1" t="shared" si="87"/>
        <v>4.5911447125903635</v>
      </c>
      <c r="C78" s="313">
        <f t="shared" si="88"/>
        <v>9</v>
      </c>
      <c r="D78" s="313">
        <f t="shared" si="89"/>
        <v>5</v>
      </c>
      <c r="E78" s="313">
        <f t="shared" si="90"/>
        <v>14</v>
      </c>
      <c r="F78" s="313">
        <f>SUM(E76:E78)</f>
        <v>48</v>
      </c>
      <c r="M78" s="318">
        <v>5</v>
      </c>
      <c r="N78" s="313">
        <f aca="true" ca="1" t="shared" si="92" ref="N78:W78">ROUNDUP(RAND()*5,0)</f>
        <v>2</v>
      </c>
      <c r="O78" s="313">
        <f ca="1" t="shared" si="92"/>
        <v>4</v>
      </c>
      <c r="P78" s="313">
        <f ca="1" t="shared" si="92"/>
        <v>5</v>
      </c>
      <c r="Q78" s="313">
        <f ca="1" t="shared" si="92"/>
        <v>5</v>
      </c>
      <c r="R78" s="313">
        <f ca="1" t="shared" si="92"/>
        <v>4</v>
      </c>
      <c r="S78" s="313">
        <f ca="1" t="shared" si="92"/>
        <v>4</v>
      </c>
      <c r="T78" s="313">
        <f ca="1" t="shared" si="92"/>
        <v>5</v>
      </c>
      <c r="U78" s="313">
        <f ca="1" t="shared" si="92"/>
        <v>4</v>
      </c>
      <c r="V78" s="313">
        <f ca="1" t="shared" si="92"/>
        <v>1</v>
      </c>
      <c r="W78" s="313">
        <f ca="1" t="shared" si="92"/>
        <v>4</v>
      </c>
      <c r="X78" s="313">
        <f t="shared" si="75"/>
        <v>2</v>
      </c>
      <c r="Y78" s="313">
        <f t="shared" si="76"/>
        <v>6</v>
      </c>
      <c r="Z78" s="313">
        <f t="shared" si="77"/>
        <v>11</v>
      </c>
      <c r="AA78" s="313">
        <f t="shared" si="78"/>
        <v>16</v>
      </c>
      <c r="AB78" s="313">
        <f t="shared" si="79"/>
        <v>20</v>
      </c>
      <c r="AC78" s="313">
        <f t="shared" si="80"/>
        <v>24</v>
      </c>
      <c r="AD78" s="313">
        <f t="shared" si="81"/>
        <v>29</v>
      </c>
      <c r="AE78" s="313">
        <f t="shared" si="82"/>
        <v>33</v>
      </c>
      <c r="AF78" s="313">
        <f t="shared" si="83"/>
        <v>34</v>
      </c>
      <c r="AG78" s="313">
        <f t="shared" si="84"/>
        <v>38</v>
      </c>
    </row>
    <row r="79" spans="1:33" ht="12.75">
      <c r="A79" s="324">
        <f ca="1" t="shared" si="87"/>
        <v>8.168146349959905</v>
      </c>
      <c r="B79" s="324">
        <f ca="1" t="shared" si="87"/>
        <v>1.9012269562157194</v>
      </c>
      <c r="C79" s="313">
        <f t="shared" si="88"/>
        <v>9</v>
      </c>
      <c r="D79" s="313">
        <f t="shared" si="89"/>
        <v>2</v>
      </c>
      <c r="E79" s="313">
        <f t="shared" si="90"/>
        <v>11</v>
      </c>
      <c r="F79" s="313">
        <f>SUM(E76:E79)</f>
        <v>59</v>
      </c>
      <c r="M79" s="318">
        <v>6</v>
      </c>
      <c r="N79" s="313">
        <f aca="true" ca="1" t="shared" si="93" ref="N79:W81">ROUNDUP(RAND()*6,0)</f>
        <v>6</v>
      </c>
      <c r="O79" s="313">
        <f ca="1" t="shared" si="93"/>
        <v>5</v>
      </c>
      <c r="P79" s="313">
        <f ca="1" t="shared" si="93"/>
        <v>2</v>
      </c>
      <c r="Q79" s="313">
        <f ca="1" t="shared" si="93"/>
        <v>4</v>
      </c>
      <c r="R79" s="313">
        <f ca="1" t="shared" si="93"/>
        <v>6</v>
      </c>
      <c r="S79" s="313">
        <f ca="1" t="shared" si="93"/>
        <v>3</v>
      </c>
      <c r="T79" s="313">
        <f ca="1" t="shared" si="93"/>
        <v>3</v>
      </c>
      <c r="U79" s="313">
        <f ca="1" t="shared" si="93"/>
        <v>1</v>
      </c>
      <c r="V79" s="313">
        <f ca="1" t="shared" si="93"/>
        <v>1</v>
      </c>
      <c r="W79" s="313">
        <f ca="1" t="shared" si="93"/>
        <v>6</v>
      </c>
      <c r="X79" s="313">
        <f t="shared" si="75"/>
        <v>6</v>
      </c>
      <c r="Y79" s="313">
        <f t="shared" si="76"/>
        <v>11</v>
      </c>
      <c r="Z79" s="313">
        <f t="shared" si="77"/>
        <v>13</v>
      </c>
      <c r="AA79" s="313">
        <f t="shared" si="78"/>
        <v>17</v>
      </c>
      <c r="AB79" s="313">
        <f t="shared" si="79"/>
        <v>23</v>
      </c>
      <c r="AC79" s="313">
        <f t="shared" si="80"/>
        <v>26</v>
      </c>
      <c r="AD79" s="313">
        <f t="shared" si="81"/>
        <v>29</v>
      </c>
      <c r="AE79" s="313">
        <f t="shared" si="82"/>
        <v>30</v>
      </c>
      <c r="AF79" s="313">
        <f t="shared" si="83"/>
        <v>31</v>
      </c>
      <c r="AG79" s="313">
        <f t="shared" si="84"/>
        <v>37</v>
      </c>
    </row>
    <row r="80" spans="1:33" ht="12.75">
      <c r="A80" s="324">
        <f ca="1" t="shared" si="87"/>
        <v>2.4858609945797836</v>
      </c>
      <c r="B80" s="324">
        <f ca="1" t="shared" si="87"/>
        <v>8.176751768054741</v>
      </c>
      <c r="C80" s="313">
        <f t="shared" si="88"/>
        <v>3</v>
      </c>
      <c r="D80" s="313">
        <f t="shared" si="89"/>
        <v>9</v>
      </c>
      <c r="E80" s="313">
        <f t="shared" si="90"/>
        <v>12</v>
      </c>
      <c r="F80" s="313">
        <f>SUM(E76:E80)</f>
        <v>71</v>
      </c>
      <c r="M80" s="318">
        <v>6</v>
      </c>
      <c r="N80" s="313">
        <f ca="1" t="shared" si="93"/>
        <v>5</v>
      </c>
      <c r="O80" s="313">
        <f ca="1" t="shared" si="93"/>
        <v>6</v>
      </c>
      <c r="P80" s="313">
        <f ca="1" t="shared" si="93"/>
        <v>5</v>
      </c>
      <c r="Q80" s="313">
        <f ca="1" t="shared" si="93"/>
        <v>3</v>
      </c>
      <c r="R80" s="313">
        <f ca="1" t="shared" si="93"/>
        <v>1</v>
      </c>
      <c r="S80" s="313">
        <f ca="1" t="shared" si="93"/>
        <v>4</v>
      </c>
      <c r="T80" s="313">
        <f ca="1" t="shared" si="93"/>
        <v>5</v>
      </c>
      <c r="U80" s="313">
        <f ca="1" t="shared" si="93"/>
        <v>2</v>
      </c>
      <c r="V80" s="313">
        <f ca="1" t="shared" si="93"/>
        <v>6</v>
      </c>
      <c r="W80" s="313">
        <f ca="1" t="shared" si="93"/>
        <v>5</v>
      </c>
      <c r="X80" s="313">
        <f t="shared" si="75"/>
        <v>5</v>
      </c>
      <c r="Y80" s="313">
        <f t="shared" si="76"/>
        <v>11</v>
      </c>
      <c r="Z80" s="313">
        <f t="shared" si="77"/>
        <v>16</v>
      </c>
      <c r="AA80" s="313">
        <f t="shared" si="78"/>
        <v>19</v>
      </c>
      <c r="AB80" s="313">
        <f t="shared" si="79"/>
        <v>20</v>
      </c>
      <c r="AC80" s="313">
        <f t="shared" si="80"/>
        <v>24</v>
      </c>
      <c r="AD80" s="313">
        <f t="shared" si="81"/>
        <v>29</v>
      </c>
      <c r="AE80" s="313">
        <f t="shared" si="82"/>
        <v>31</v>
      </c>
      <c r="AF80" s="313">
        <f t="shared" si="83"/>
        <v>37</v>
      </c>
      <c r="AG80" s="313">
        <f t="shared" si="84"/>
        <v>42</v>
      </c>
    </row>
    <row r="81" spans="1:33" ht="12.75">
      <c r="A81" s="324">
        <f ca="1" t="shared" si="87"/>
        <v>2.4150380656115633</v>
      </c>
      <c r="B81" s="324">
        <f ca="1" t="shared" si="87"/>
        <v>8.624766371163282</v>
      </c>
      <c r="C81" s="313">
        <f t="shared" si="88"/>
        <v>3</v>
      </c>
      <c r="D81" s="313">
        <f t="shared" si="89"/>
        <v>9</v>
      </c>
      <c r="E81" s="313">
        <f t="shared" si="90"/>
        <v>12</v>
      </c>
      <c r="F81" s="313">
        <f>SUM(E76:E81)</f>
        <v>83</v>
      </c>
      <c r="M81" s="318">
        <v>6</v>
      </c>
      <c r="N81" s="313">
        <f ca="1" t="shared" si="93"/>
        <v>1</v>
      </c>
      <c r="O81" s="313">
        <f ca="1" t="shared" si="93"/>
        <v>2</v>
      </c>
      <c r="P81" s="313">
        <f ca="1" t="shared" si="93"/>
        <v>6</v>
      </c>
      <c r="Q81" s="313">
        <f ca="1" t="shared" si="93"/>
        <v>3</v>
      </c>
      <c r="R81" s="313">
        <f ca="1" t="shared" si="93"/>
        <v>4</v>
      </c>
      <c r="S81" s="313">
        <f ca="1" t="shared" si="93"/>
        <v>2</v>
      </c>
      <c r="T81" s="313">
        <f ca="1" t="shared" si="93"/>
        <v>1</v>
      </c>
      <c r="U81" s="313">
        <f ca="1" t="shared" si="93"/>
        <v>3</v>
      </c>
      <c r="V81" s="313">
        <f ca="1" t="shared" si="93"/>
        <v>4</v>
      </c>
      <c r="W81" s="313">
        <f ca="1" t="shared" si="93"/>
        <v>6</v>
      </c>
      <c r="X81" s="313">
        <f t="shared" si="75"/>
        <v>1</v>
      </c>
      <c r="Y81" s="313">
        <f t="shared" si="76"/>
        <v>3</v>
      </c>
      <c r="Z81" s="313">
        <f t="shared" si="77"/>
        <v>9</v>
      </c>
      <c r="AA81" s="313">
        <f t="shared" si="78"/>
        <v>12</v>
      </c>
      <c r="AB81" s="313">
        <f t="shared" si="79"/>
        <v>16</v>
      </c>
      <c r="AC81" s="313">
        <f t="shared" si="80"/>
        <v>18</v>
      </c>
      <c r="AD81" s="313">
        <f t="shared" si="81"/>
        <v>19</v>
      </c>
      <c r="AE81" s="313">
        <f t="shared" si="82"/>
        <v>22</v>
      </c>
      <c r="AF81" s="313">
        <f t="shared" si="83"/>
        <v>26</v>
      </c>
      <c r="AG81" s="313">
        <f t="shared" si="84"/>
        <v>32</v>
      </c>
    </row>
    <row r="82" spans="1:33" ht="12.75">
      <c r="A82" s="324">
        <f ca="1" t="shared" si="87"/>
        <v>10.366455194606015</v>
      </c>
      <c r="B82" s="324">
        <f ca="1" t="shared" si="87"/>
        <v>3.4923902256738586</v>
      </c>
      <c r="C82" s="313">
        <f t="shared" si="88"/>
        <v>11</v>
      </c>
      <c r="D82" s="313">
        <f t="shared" si="89"/>
        <v>4</v>
      </c>
      <c r="E82" s="313">
        <f t="shared" si="90"/>
        <v>15</v>
      </c>
      <c r="F82" s="313">
        <f>SUM(E76:E82)</f>
        <v>98</v>
      </c>
      <c r="M82" s="318">
        <v>8</v>
      </c>
      <c r="N82" s="313">
        <f aca="true" ca="1" t="shared" si="94" ref="N82:W82">ROUNDUP(RAND()*8,0)</f>
        <v>6</v>
      </c>
      <c r="O82" s="313">
        <f ca="1" t="shared" si="94"/>
        <v>4</v>
      </c>
      <c r="P82" s="313">
        <f ca="1" t="shared" si="94"/>
        <v>3</v>
      </c>
      <c r="Q82" s="313">
        <f ca="1" t="shared" si="94"/>
        <v>3</v>
      </c>
      <c r="R82" s="313">
        <f ca="1" t="shared" si="94"/>
        <v>5</v>
      </c>
      <c r="S82" s="313">
        <f ca="1" t="shared" si="94"/>
        <v>8</v>
      </c>
      <c r="T82" s="313">
        <f ca="1" t="shared" si="94"/>
        <v>2</v>
      </c>
      <c r="U82" s="313">
        <f ca="1" t="shared" si="94"/>
        <v>4</v>
      </c>
      <c r="V82" s="313">
        <f ca="1" t="shared" si="94"/>
        <v>5</v>
      </c>
      <c r="W82" s="313">
        <f ca="1" t="shared" si="94"/>
        <v>8</v>
      </c>
      <c r="X82" s="313">
        <f t="shared" si="75"/>
        <v>6</v>
      </c>
      <c r="Y82" s="313">
        <f t="shared" si="76"/>
        <v>10</v>
      </c>
      <c r="Z82" s="313">
        <f t="shared" si="77"/>
        <v>13</v>
      </c>
      <c r="AA82" s="313">
        <f t="shared" si="78"/>
        <v>16</v>
      </c>
      <c r="AB82" s="313">
        <f t="shared" si="79"/>
        <v>21</v>
      </c>
      <c r="AC82" s="313">
        <f t="shared" si="80"/>
        <v>29</v>
      </c>
      <c r="AD82" s="313">
        <f t="shared" si="81"/>
        <v>31</v>
      </c>
      <c r="AE82" s="313">
        <f t="shared" si="82"/>
        <v>35</v>
      </c>
      <c r="AF82" s="313">
        <f t="shared" si="83"/>
        <v>40</v>
      </c>
      <c r="AG82" s="313">
        <f t="shared" si="84"/>
        <v>48</v>
      </c>
    </row>
    <row r="83" spans="1:33" ht="12.75">
      <c r="A83" s="324">
        <f ca="1" t="shared" si="87"/>
        <v>5.3003303429652595</v>
      </c>
      <c r="B83" s="324">
        <f ca="1" t="shared" si="87"/>
        <v>1.080222261813656</v>
      </c>
      <c r="C83" s="313">
        <f t="shared" si="88"/>
        <v>6</v>
      </c>
      <c r="D83" s="313">
        <f t="shared" si="89"/>
        <v>2</v>
      </c>
      <c r="E83" s="313">
        <f t="shared" si="90"/>
        <v>8</v>
      </c>
      <c r="F83" s="313">
        <f>SUM(E76:E83)</f>
        <v>106</v>
      </c>
      <c r="M83" s="318">
        <v>5</v>
      </c>
      <c r="N83" s="313">
        <f aca="true" ca="1" t="shared" si="95" ref="N83:W83">ROUNDUP(RAND()*5,0)</f>
        <v>3</v>
      </c>
      <c r="O83" s="313">
        <f ca="1" t="shared" si="95"/>
        <v>5</v>
      </c>
      <c r="P83" s="313">
        <f ca="1" t="shared" si="95"/>
        <v>4</v>
      </c>
      <c r="Q83" s="313">
        <f ca="1" t="shared" si="95"/>
        <v>3</v>
      </c>
      <c r="R83" s="313">
        <f ca="1" t="shared" si="95"/>
        <v>4</v>
      </c>
      <c r="S83" s="313">
        <f ca="1" t="shared" si="95"/>
        <v>2</v>
      </c>
      <c r="T83" s="313">
        <f ca="1" t="shared" si="95"/>
        <v>5</v>
      </c>
      <c r="U83" s="313">
        <f ca="1" t="shared" si="95"/>
        <v>3</v>
      </c>
      <c r="V83" s="313">
        <f ca="1" t="shared" si="95"/>
        <v>5</v>
      </c>
      <c r="W83" s="313">
        <f ca="1" t="shared" si="95"/>
        <v>1</v>
      </c>
      <c r="X83" s="313">
        <f t="shared" si="75"/>
        <v>3</v>
      </c>
      <c r="Y83" s="313">
        <f t="shared" si="76"/>
        <v>8</v>
      </c>
      <c r="Z83" s="313">
        <f t="shared" si="77"/>
        <v>12</v>
      </c>
      <c r="AA83" s="313">
        <f t="shared" si="78"/>
        <v>15</v>
      </c>
      <c r="AB83" s="313">
        <f t="shared" si="79"/>
        <v>19</v>
      </c>
      <c r="AC83" s="313">
        <f t="shared" si="80"/>
        <v>21</v>
      </c>
      <c r="AD83" s="313">
        <f t="shared" si="81"/>
        <v>26</v>
      </c>
      <c r="AE83" s="313">
        <f t="shared" si="82"/>
        <v>29</v>
      </c>
      <c r="AF83" s="313">
        <f t="shared" si="83"/>
        <v>34</v>
      </c>
      <c r="AG83" s="313">
        <f t="shared" si="84"/>
        <v>35</v>
      </c>
    </row>
    <row r="84" spans="1:33" ht="12.75">
      <c r="A84" s="324">
        <f ca="1" t="shared" si="87"/>
        <v>3.3987572719165957</v>
      </c>
      <c r="B84" s="324">
        <f ca="1" t="shared" si="87"/>
        <v>9.731091492888673</v>
      </c>
      <c r="C84" s="313">
        <f t="shared" si="88"/>
        <v>4</v>
      </c>
      <c r="D84" s="313">
        <f t="shared" si="89"/>
        <v>10</v>
      </c>
      <c r="E84" s="313">
        <f t="shared" si="90"/>
        <v>14</v>
      </c>
      <c r="F84" s="313">
        <f>SUM(E76:E84)</f>
        <v>120</v>
      </c>
      <c r="M84" s="318">
        <v>4</v>
      </c>
      <c r="N84" s="313">
        <f aca="true" ca="1" t="shared" si="96" ref="N84:W85">ROUNDUP(RAND()*4,0)</f>
        <v>4</v>
      </c>
      <c r="O84" s="313">
        <f ca="1" t="shared" si="96"/>
        <v>4</v>
      </c>
      <c r="P84" s="313">
        <f ca="1" t="shared" si="96"/>
        <v>3</v>
      </c>
      <c r="Q84" s="313">
        <f ca="1" t="shared" si="96"/>
        <v>2</v>
      </c>
      <c r="R84" s="313">
        <f ca="1" t="shared" si="96"/>
        <v>1</v>
      </c>
      <c r="S84" s="313">
        <f ca="1" t="shared" si="96"/>
        <v>3</v>
      </c>
      <c r="T84" s="313">
        <f ca="1" t="shared" si="96"/>
        <v>4</v>
      </c>
      <c r="U84" s="313">
        <f ca="1" t="shared" si="96"/>
        <v>4</v>
      </c>
      <c r="V84" s="313">
        <f ca="1" t="shared" si="96"/>
        <v>4</v>
      </c>
      <c r="W84" s="313">
        <f ca="1" t="shared" si="96"/>
        <v>3</v>
      </c>
      <c r="X84" s="313">
        <f t="shared" si="75"/>
        <v>4</v>
      </c>
      <c r="Y84" s="313">
        <f t="shared" si="76"/>
        <v>8</v>
      </c>
      <c r="Z84" s="313">
        <f t="shared" si="77"/>
        <v>11</v>
      </c>
      <c r="AA84" s="313">
        <f t="shared" si="78"/>
        <v>13</v>
      </c>
      <c r="AB84" s="313">
        <f t="shared" si="79"/>
        <v>14</v>
      </c>
      <c r="AC84" s="313">
        <f t="shared" si="80"/>
        <v>17</v>
      </c>
      <c r="AD84" s="313">
        <f t="shared" si="81"/>
        <v>21</v>
      </c>
      <c r="AE84" s="313">
        <f t="shared" si="82"/>
        <v>25</v>
      </c>
      <c r="AF84" s="313">
        <f t="shared" si="83"/>
        <v>29</v>
      </c>
      <c r="AG84" s="313">
        <f t="shared" si="84"/>
        <v>32</v>
      </c>
    </row>
    <row r="85" spans="1:33" ht="12.75">
      <c r="A85" s="324">
        <f ca="1" t="shared" si="87"/>
        <v>3.585475659667676</v>
      </c>
      <c r="B85" s="324">
        <f ca="1" t="shared" si="87"/>
        <v>7.4923775962438866</v>
      </c>
      <c r="C85" s="313">
        <f t="shared" si="88"/>
        <v>4</v>
      </c>
      <c r="D85" s="313">
        <f t="shared" si="89"/>
        <v>8</v>
      </c>
      <c r="E85" s="313">
        <f t="shared" si="90"/>
        <v>12</v>
      </c>
      <c r="F85" s="313">
        <f>SUM(E76:E85)</f>
        <v>132</v>
      </c>
      <c r="M85" s="318">
        <v>4</v>
      </c>
      <c r="N85" s="313">
        <f ca="1" t="shared" si="96"/>
        <v>2</v>
      </c>
      <c r="O85" s="313">
        <f ca="1" t="shared" si="96"/>
        <v>1</v>
      </c>
      <c r="P85" s="313">
        <f ca="1" t="shared" si="96"/>
        <v>2</v>
      </c>
      <c r="Q85" s="313">
        <f ca="1" t="shared" si="96"/>
        <v>3</v>
      </c>
      <c r="R85" s="313">
        <f ca="1" t="shared" si="96"/>
        <v>4</v>
      </c>
      <c r="S85" s="313">
        <f ca="1" t="shared" si="96"/>
        <v>3</v>
      </c>
      <c r="T85" s="313">
        <f ca="1" t="shared" si="96"/>
        <v>2</v>
      </c>
      <c r="U85" s="313">
        <f ca="1" t="shared" si="96"/>
        <v>2</v>
      </c>
      <c r="V85" s="313">
        <f ca="1" t="shared" si="96"/>
        <v>1</v>
      </c>
      <c r="W85" s="313">
        <f ca="1" t="shared" si="96"/>
        <v>4</v>
      </c>
      <c r="X85" s="313">
        <f t="shared" si="75"/>
        <v>2</v>
      </c>
      <c r="Y85" s="313">
        <f t="shared" si="76"/>
        <v>3</v>
      </c>
      <c r="Z85" s="313">
        <f t="shared" si="77"/>
        <v>5</v>
      </c>
      <c r="AA85" s="313">
        <f t="shared" si="78"/>
        <v>8</v>
      </c>
      <c r="AB85" s="313">
        <f t="shared" si="79"/>
        <v>12</v>
      </c>
      <c r="AC85" s="313">
        <f t="shared" si="80"/>
        <v>15</v>
      </c>
      <c r="AD85" s="313">
        <f t="shared" si="81"/>
        <v>17</v>
      </c>
      <c r="AE85" s="313">
        <f t="shared" si="82"/>
        <v>19</v>
      </c>
      <c r="AF85" s="313">
        <f t="shared" si="83"/>
        <v>20</v>
      </c>
      <c r="AG85" s="313">
        <f t="shared" si="84"/>
        <v>24</v>
      </c>
    </row>
    <row r="86" spans="1:33" ht="12.75">
      <c r="A86" s="324">
        <f ca="1" t="shared" si="87"/>
        <v>1.1762967112098082</v>
      </c>
      <c r="B86" s="324">
        <f ca="1" t="shared" si="87"/>
        <v>10.945924791525997</v>
      </c>
      <c r="C86" s="313">
        <f t="shared" si="88"/>
        <v>2</v>
      </c>
      <c r="D86" s="313">
        <f t="shared" si="89"/>
        <v>11</v>
      </c>
      <c r="E86" s="313">
        <f t="shared" si="90"/>
        <v>13</v>
      </c>
      <c r="F86" s="313">
        <f>SUM(E76:E86)</f>
        <v>145</v>
      </c>
      <c r="M86" s="318">
        <v>6</v>
      </c>
      <c r="N86" s="313">
        <f aca="true" ca="1" t="shared" si="97" ref="N86:W86">ROUNDUP(RAND()*6,0)</f>
        <v>5</v>
      </c>
      <c r="O86" s="313">
        <f ca="1" t="shared" si="97"/>
        <v>6</v>
      </c>
      <c r="P86" s="313">
        <f ca="1" t="shared" si="97"/>
        <v>3</v>
      </c>
      <c r="Q86" s="313">
        <f ca="1" t="shared" si="97"/>
        <v>5</v>
      </c>
      <c r="R86" s="313">
        <f ca="1" t="shared" si="97"/>
        <v>6</v>
      </c>
      <c r="S86" s="313">
        <f ca="1" t="shared" si="97"/>
        <v>5</v>
      </c>
      <c r="T86" s="313">
        <f ca="1" t="shared" si="97"/>
        <v>5</v>
      </c>
      <c r="U86" s="313">
        <f ca="1" t="shared" si="97"/>
        <v>2</v>
      </c>
      <c r="V86" s="313">
        <f ca="1" t="shared" si="97"/>
        <v>6</v>
      </c>
      <c r="W86" s="313">
        <f ca="1" t="shared" si="97"/>
        <v>1</v>
      </c>
      <c r="X86" s="313">
        <f t="shared" si="75"/>
        <v>5</v>
      </c>
      <c r="Y86" s="313">
        <f t="shared" si="76"/>
        <v>11</v>
      </c>
      <c r="Z86" s="313">
        <f t="shared" si="77"/>
        <v>14</v>
      </c>
      <c r="AA86" s="313">
        <f t="shared" si="78"/>
        <v>19</v>
      </c>
      <c r="AB86" s="313">
        <f t="shared" si="79"/>
        <v>25</v>
      </c>
      <c r="AC86" s="313">
        <f t="shared" si="80"/>
        <v>30</v>
      </c>
      <c r="AD86" s="313">
        <f t="shared" si="81"/>
        <v>35</v>
      </c>
      <c r="AE86" s="313">
        <f t="shared" si="82"/>
        <v>37</v>
      </c>
      <c r="AF86" s="313">
        <f t="shared" si="83"/>
        <v>43</v>
      </c>
      <c r="AG86" s="313">
        <f t="shared" si="84"/>
        <v>44</v>
      </c>
    </row>
    <row r="87" spans="1:33" ht="12.75">
      <c r="A87" s="324">
        <f ca="1" t="shared" si="87"/>
        <v>6.463301576803008</v>
      </c>
      <c r="B87" s="324">
        <f ca="1" t="shared" si="87"/>
        <v>10.620709782345791</v>
      </c>
      <c r="C87" s="313">
        <f t="shared" si="88"/>
        <v>7</v>
      </c>
      <c r="D87" s="313">
        <f t="shared" si="89"/>
        <v>11</v>
      </c>
      <c r="E87" s="313">
        <f t="shared" si="90"/>
        <v>18</v>
      </c>
      <c r="F87" s="313">
        <f>SUM(E76:E87)</f>
        <v>163</v>
      </c>
      <c r="M87" s="318">
        <v>4</v>
      </c>
      <c r="N87" s="313">
        <f aca="true" ca="1" t="shared" si="98" ref="N87:W87">ROUNDUP(RAND()*4,0)</f>
        <v>4</v>
      </c>
      <c r="O87" s="313">
        <f ca="1" t="shared" si="98"/>
        <v>2</v>
      </c>
      <c r="P87" s="313">
        <f ca="1" t="shared" si="98"/>
        <v>1</v>
      </c>
      <c r="Q87" s="313">
        <f ca="1" t="shared" si="98"/>
        <v>2</v>
      </c>
      <c r="R87" s="313">
        <f ca="1" t="shared" si="98"/>
        <v>2</v>
      </c>
      <c r="S87" s="313">
        <f ca="1" t="shared" si="98"/>
        <v>2</v>
      </c>
      <c r="T87" s="313">
        <f ca="1" t="shared" si="98"/>
        <v>4</v>
      </c>
      <c r="U87" s="313">
        <f ca="1" t="shared" si="98"/>
        <v>3</v>
      </c>
      <c r="V87" s="313">
        <f ca="1" t="shared" si="98"/>
        <v>1</v>
      </c>
      <c r="W87" s="313">
        <f ca="1" t="shared" si="98"/>
        <v>3</v>
      </c>
      <c r="X87" s="313">
        <f t="shared" si="75"/>
        <v>4</v>
      </c>
      <c r="Y87" s="313">
        <f t="shared" si="76"/>
        <v>6</v>
      </c>
      <c r="Z87" s="313">
        <f t="shared" si="77"/>
        <v>7</v>
      </c>
      <c r="AA87" s="313">
        <f t="shared" si="78"/>
        <v>9</v>
      </c>
      <c r="AB87" s="313">
        <f t="shared" si="79"/>
        <v>11</v>
      </c>
      <c r="AC87" s="313">
        <f t="shared" si="80"/>
        <v>13</v>
      </c>
      <c r="AD87" s="313">
        <f t="shared" si="81"/>
        <v>17</v>
      </c>
      <c r="AE87" s="313">
        <f t="shared" si="82"/>
        <v>20</v>
      </c>
      <c r="AF87" s="313">
        <f t="shared" si="83"/>
        <v>21</v>
      </c>
      <c r="AG87" s="313">
        <f t="shared" si="84"/>
        <v>24</v>
      </c>
    </row>
    <row r="88" spans="1:33" ht="12.75">
      <c r="A88" s="324">
        <f ca="1" t="shared" si="87"/>
        <v>4.526696418017718</v>
      </c>
      <c r="B88" s="324">
        <f ca="1" t="shared" si="87"/>
        <v>11.221445352004597</v>
      </c>
      <c r="C88" s="313">
        <f t="shared" si="88"/>
        <v>5</v>
      </c>
      <c r="D88" s="313">
        <f t="shared" si="89"/>
        <v>12</v>
      </c>
      <c r="E88" s="313">
        <f t="shared" si="90"/>
        <v>17</v>
      </c>
      <c r="F88" s="313">
        <f>SUM(E76:E88)</f>
        <v>180</v>
      </c>
      <c r="M88" s="318">
        <v>6</v>
      </c>
      <c r="N88" s="313">
        <f aca="true" ca="1" t="shared" si="99" ref="N88:W95">ROUNDUP(RAND()*6,0)</f>
        <v>2</v>
      </c>
      <c r="O88" s="313">
        <f ca="1" t="shared" si="99"/>
        <v>3</v>
      </c>
      <c r="P88" s="313">
        <f ca="1" t="shared" si="99"/>
        <v>2</v>
      </c>
      <c r="Q88" s="313">
        <f ca="1" t="shared" si="99"/>
        <v>3</v>
      </c>
      <c r="R88" s="313">
        <f ca="1" t="shared" si="99"/>
        <v>1</v>
      </c>
      <c r="S88" s="313">
        <f ca="1" t="shared" si="99"/>
        <v>5</v>
      </c>
      <c r="T88" s="313">
        <f ca="1" t="shared" si="99"/>
        <v>3</v>
      </c>
      <c r="U88" s="313">
        <f ca="1" t="shared" si="99"/>
        <v>5</v>
      </c>
      <c r="V88" s="313">
        <f ca="1" t="shared" si="99"/>
        <v>6</v>
      </c>
      <c r="W88" s="313">
        <f ca="1" t="shared" si="99"/>
        <v>1</v>
      </c>
      <c r="X88" s="313">
        <f t="shared" si="75"/>
        <v>2</v>
      </c>
      <c r="Y88" s="313">
        <f t="shared" si="76"/>
        <v>5</v>
      </c>
      <c r="Z88" s="313">
        <f t="shared" si="77"/>
        <v>7</v>
      </c>
      <c r="AA88" s="313">
        <f t="shared" si="78"/>
        <v>10</v>
      </c>
      <c r="AB88" s="313">
        <f t="shared" si="79"/>
        <v>11</v>
      </c>
      <c r="AC88" s="313">
        <f t="shared" si="80"/>
        <v>16</v>
      </c>
      <c r="AD88" s="313">
        <f t="shared" si="81"/>
        <v>19</v>
      </c>
      <c r="AE88" s="313">
        <f t="shared" si="82"/>
        <v>24</v>
      </c>
      <c r="AF88" s="313">
        <f t="shared" si="83"/>
        <v>30</v>
      </c>
      <c r="AG88" s="313">
        <f t="shared" si="84"/>
        <v>31</v>
      </c>
    </row>
    <row r="89" spans="1:33" ht="12.75">
      <c r="A89" s="324">
        <f ca="1" t="shared" si="87"/>
        <v>0.35072603713978623</v>
      </c>
      <c r="B89" s="324">
        <f ca="1" t="shared" si="87"/>
        <v>3.016334749840551</v>
      </c>
      <c r="C89" s="313">
        <f t="shared" si="88"/>
        <v>1</v>
      </c>
      <c r="D89" s="313">
        <f t="shared" si="89"/>
        <v>4</v>
      </c>
      <c r="E89" s="313">
        <f t="shared" si="90"/>
        <v>5</v>
      </c>
      <c r="F89" s="313">
        <f>SUM(E76:E89)</f>
        <v>185</v>
      </c>
      <c r="M89" s="318">
        <v>6</v>
      </c>
      <c r="N89" s="313">
        <f ca="1" t="shared" si="99"/>
        <v>3</v>
      </c>
      <c r="O89" s="313">
        <f ca="1" t="shared" si="99"/>
        <v>5</v>
      </c>
      <c r="P89" s="313">
        <f ca="1" t="shared" si="99"/>
        <v>6</v>
      </c>
      <c r="Q89" s="313">
        <f ca="1" t="shared" si="99"/>
        <v>3</v>
      </c>
      <c r="R89" s="313">
        <f ca="1" t="shared" si="99"/>
        <v>1</v>
      </c>
      <c r="S89" s="313">
        <f ca="1" t="shared" si="99"/>
        <v>5</v>
      </c>
      <c r="T89" s="313">
        <f ca="1" t="shared" si="99"/>
        <v>2</v>
      </c>
      <c r="U89" s="313">
        <f ca="1" t="shared" si="99"/>
        <v>3</v>
      </c>
      <c r="V89" s="313">
        <f ca="1" t="shared" si="99"/>
        <v>5</v>
      </c>
      <c r="W89" s="313">
        <f ca="1" t="shared" si="99"/>
        <v>1</v>
      </c>
      <c r="X89" s="313">
        <f t="shared" si="75"/>
        <v>3</v>
      </c>
      <c r="Y89" s="313">
        <f t="shared" si="76"/>
        <v>8</v>
      </c>
      <c r="Z89" s="313">
        <f t="shared" si="77"/>
        <v>14</v>
      </c>
      <c r="AA89" s="313">
        <f t="shared" si="78"/>
        <v>17</v>
      </c>
      <c r="AB89" s="313">
        <f t="shared" si="79"/>
        <v>18</v>
      </c>
      <c r="AC89" s="313">
        <f t="shared" si="80"/>
        <v>23</v>
      </c>
      <c r="AD89" s="313">
        <f t="shared" si="81"/>
        <v>25</v>
      </c>
      <c r="AE89" s="313">
        <f t="shared" si="82"/>
        <v>28</v>
      </c>
      <c r="AF89" s="313">
        <f t="shared" si="83"/>
        <v>33</v>
      </c>
      <c r="AG89" s="313">
        <f t="shared" si="84"/>
        <v>34</v>
      </c>
    </row>
    <row r="90" spans="1:33" ht="12.75">
      <c r="A90" s="324">
        <f ca="1" t="shared" si="87"/>
        <v>9.959502184054092</v>
      </c>
      <c r="B90" s="324">
        <f ca="1" t="shared" si="87"/>
        <v>2.8068735952423296</v>
      </c>
      <c r="C90" s="313">
        <f t="shared" si="88"/>
        <v>10</v>
      </c>
      <c r="D90" s="313">
        <f t="shared" si="89"/>
        <v>3</v>
      </c>
      <c r="E90" s="313">
        <f t="shared" si="90"/>
        <v>13</v>
      </c>
      <c r="F90" s="313">
        <f>SUM(E76:E90)</f>
        <v>198</v>
      </c>
      <c r="M90" s="318">
        <v>6</v>
      </c>
      <c r="N90" s="313">
        <f ca="1" t="shared" si="99"/>
        <v>3</v>
      </c>
      <c r="O90" s="313">
        <f ca="1" t="shared" si="99"/>
        <v>5</v>
      </c>
      <c r="P90" s="313">
        <f ca="1" t="shared" si="99"/>
        <v>4</v>
      </c>
      <c r="Q90" s="313">
        <f ca="1" t="shared" si="99"/>
        <v>6</v>
      </c>
      <c r="R90" s="313">
        <f ca="1" t="shared" si="99"/>
        <v>4</v>
      </c>
      <c r="S90" s="313">
        <f ca="1" t="shared" si="99"/>
        <v>3</v>
      </c>
      <c r="T90" s="313">
        <f ca="1" t="shared" si="99"/>
        <v>5</v>
      </c>
      <c r="U90" s="313">
        <f ca="1" t="shared" si="99"/>
        <v>2</v>
      </c>
      <c r="V90" s="313">
        <f ca="1" t="shared" si="99"/>
        <v>5</v>
      </c>
      <c r="W90" s="313">
        <f ca="1" t="shared" si="99"/>
        <v>6</v>
      </c>
      <c r="X90" s="313">
        <f t="shared" si="75"/>
        <v>3</v>
      </c>
      <c r="Y90" s="313">
        <f t="shared" si="76"/>
        <v>8</v>
      </c>
      <c r="Z90" s="313">
        <f t="shared" si="77"/>
        <v>12</v>
      </c>
      <c r="AA90" s="313">
        <f t="shared" si="78"/>
        <v>18</v>
      </c>
      <c r="AB90" s="313">
        <f t="shared" si="79"/>
        <v>22</v>
      </c>
      <c r="AC90" s="313">
        <f t="shared" si="80"/>
        <v>25</v>
      </c>
      <c r="AD90" s="313">
        <f t="shared" si="81"/>
        <v>30</v>
      </c>
      <c r="AE90" s="313">
        <f t="shared" si="82"/>
        <v>32</v>
      </c>
      <c r="AF90" s="313">
        <f t="shared" si="83"/>
        <v>37</v>
      </c>
      <c r="AG90" s="313">
        <f t="shared" si="84"/>
        <v>43</v>
      </c>
    </row>
    <row r="91" spans="1:33" ht="12.75">
      <c r="A91" s="324">
        <f ca="1" t="shared" si="87"/>
        <v>4.8415028749190006</v>
      </c>
      <c r="B91" s="324">
        <f ca="1" t="shared" si="87"/>
        <v>6.935658579504443</v>
      </c>
      <c r="C91" s="313">
        <f t="shared" si="88"/>
        <v>5</v>
      </c>
      <c r="D91" s="313">
        <f t="shared" si="89"/>
        <v>7</v>
      </c>
      <c r="E91" s="313">
        <f t="shared" si="90"/>
        <v>12</v>
      </c>
      <c r="F91" s="313">
        <f>SUM(E76:E91)</f>
        <v>210</v>
      </c>
      <c r="M91" s="318">
        <v>6</v>
      </c>
      <c r="N91" s="313">
        <f ca="1" t="shared" si="99"/>
        <v>1</v>
      </c>
      <c r="O91" s="313">
        <f ca="1" t="shared" si="99"/>
        <v>4</v>
      </c>
      <c r="P91" s="313">
        <f ca="1" t="shared" si="99"/>
        <v>5</v>
      </c>
      <c r="Q91" s="313">
        <f ca="1" t="shared" si="99"/>
        <v>3</v>
      </c>
      <c r="R91" s="313">
        <f ca="1" t="shared" si="99"/>
        <v>4</v>
      </c>
      <c r="S91" s="313">
        <f ca="1" t="shared" si="99"/>
        <v>4</v>
      </c>
      <c r="T91" s="313">
        <f ca="1" t="shared" si="99"/>
        <v>1</v>
      </c>
      <c r="U91" s="313">
        <f ca="1" t="shared" si="99"/>
        <v>3</v>
      </c>
      <c r="V91" s="313">
        <f ca="1" t="shared" si="99"/>
        <v>2</v>
      </c>
      <c r="W91" s="313">
        <f ca="1" t="shared" si="99"/>
        <v>3</v>
      </c>
      <c r="X91" s="313">
        <f t="shared" si="75"/>
        <v>1</v>
      </c>
      <c r="Y91" s="313">
        <f t="shared" si="76"/>
        <v>5</v>
      </c>
      <c r="Z91" s="313">
        <f t="shared" si="77"/>
        <v>10</v>
      </c>
      <c r="AA91" s="313">
        <f t="shared" si="78"/>
        <v>13</v>
      </c>
      <c r="AB91" s="313">
        <f t="shared" si="79"/>
        <v>17</v>
      </c>
      <c r="AC91" s="313">
        <f t="shared" si="80"/>
        <v>21</v>
      </c>
      <c r="AD91" s="313">
        <f t="shared" si="81"/>
        <v>22</v>
      </c>
      <c r="AE91" s="313">
        <f t="shared" si="82"/>
        <v>25</v>
      </c>
      <c r="AF91" s="313">
        <f t="shared" si="83"/>
        <v>27</v>
      </c>
      <c r="AG91" s="313">
        <f t="shared" si="84"/>
        <v>30</v>
      </c>
    </row>
    <row r="92" spans="1:33" ht="12.75">
      <c r="A92" s="324">
        <f ca="1" t="shared" si="87"/>
        <v>5.6388333131323005</v>
      </c>
      <c r="B92" s="324">
        <f ca="1" t="shared" si="87"/>
        <v>1.5178922723233814</v>
      </c>
      <c r="C92" s="313">
        <f t="shared" si="88"/>
        <v>6</v>
      </c>
      <c r="D92" s="313">
        <f t="shared" si="89"/>
        <v>2</v>
      </c>
      <c r="E92" s="313">
        <f t="shared" si="90"/>
        <v>8</v>
      </c>
      <c r="F92" s="313">
        <f>SUM(E76:E92)</f>
        <v>218</v>
      </c>
      <c r="M92" s="319">
        <v>6</v>
      </c>
      <c r="N92" s="313">
        <f ca="1" t="shared" si="99"/>
        <v>4</v>
      </c>
      <c r="O92" s="313">
        <f ca="1" t="shared" si="99"/>
        <v>6</v>
      </c>
      <c r="P92" s="313">
        <f ca="1" t="shared" si="99"/>
        <v>3</v>
      </c>
      <c r="Q92" s="313">
        <f ca="1" t="shared" si="99"/>
        <v>2</v>
      </c>
      <c r="R92" s="313">
        <f ca="1" t="shared" si="99"/>
        <v>4</v>
      </c>
      <c r="S92" s="313">
        <f ca="1" t="shared" si="99"/>
        <v>6</v>
      </c>
      <c r="T92" s="313">
        <f ca="1" t="shared" si="99"/>
        <v>3</v>
      </c>
      <c r="U92" s="313">
        <f ca="1" t="shared" si="99"/>
        <v>6</v>
      </c>
      <c r="V92" s="313">
        <f ca="1" t="shared" si="99"/>
        <v>3</v>
      </c>
      <c r="W92" s="313">
        <f ca="1" t="shared" si="99"/>
        <v>3</v>
      </c>
      <c r="X92" s="313">
        <f t="shared" si="75"/>
        <v>4</v>
      </c>
      <c r="Y92" s="313">
        <f t="shared" si="76"/>
        <v>10</v>
      </c>
      <c r="Z92" s="313">
        <f t="shared" si="77"/>
        <v>13</v>
      </c>
      <c r="AA92" s="313">
        <f t="shared" si="78"/>
        <v>15</v>
      </c>
      <c r="AB92" s="313">
        <f t="shared" si="79"/>
        <v>19</v>
      </c>
      <c r="AC92" s="313">
        <f t="shared" si="80"/>
        <v>25</v>
      </c>
      <c r="AD92" s="313">
        <f t="shared" si="81"/>
        <v>28</v>
      </c>
      <c r="AE92" s="313">
        <f t="shared" si="82"/>
        <v>34</v>
      </c>
      <c r="AF92" s="313">
        <f t="shared" si="83"/>
        <v>37</v>
      </c>
      <c r="AG92" s="313">
        <f t="shared" si="84"/>
        <v>40</v>
      </c>
    </row>
    <row r="93" spans="1:33" ht="12.75">
      <c r="A93" s="324">
        <f ca="1" t="shared" si="87"/>
        <v>5.755930487928922</v>
      </c>
      <c r="B93" s="324">
        <f ca="1" t="shared" si="87"/>
        <v>11.529245949946574</v>
      </c>
      <c r="C93" s="313">
        <f t="shared" si="88"/>
        <v>6</v>
      </c>
      <c r="D93" s="313">
        <f t="shared" si="89"/>
        <v>12</v>
      </c>
      <c r="E93" s="313">
        <f t="shared" si="90"/>
        <v>18</v>
      </c>
      <c r="F93" s="313">
        <f>SUM(E76:E93)</f>
        <v>236</v>
      </c>
      <c r="M93" s="316" t="s">
        <v>939</v>
      </c>
      <c r="N93" s="313">
        <f ca="1" t="shared" si="99"/>
        <v>6</v>
      </c>
      <c r="O93" s="313">
        <f ca="1" t="shared" si="99"/>
        <v>6</v>
      </c>
      <c r="P93" s="313">
        <f ca="1" t="shared" si="99"/>
        <v>6</v>
      </c>
      <c r="Q93" s="313">
        <f ca="1" t="shared" si="99"/>
        <v>3</v>
      </c>
      <c r="R93" s="313">
        <f ca="1" t="shared" si="99"/>
        <v>4</v>
      </c>
      <c r="S93" s="313">
        <f ca="1" t="shared" si="99"/>
        <v>4</v>
      </c>
      <c r="T93" s="313">
        <f ca="1" t="shared" si="99"/>
        <v>5</v>
      </c>
      <c r="U93" s="313">
        <f ca="1" t="shared" si="99"/>
        <v>4</v>
      </c>
      <c r="V93" s="313">
        <f ca="1" t="shared" si="99"/>
        <v>5</v>
      </c>
      <c r="W93" s="313">
        <f ca="1" t="shared" si="99"/>
        <v>5</v>
      </c>
      <c r="X93" s="313">
        <f t="shared" si="75"/>
        <v>6</v>
      </c>
      <c r="Y93" s="313">
        <f t="shared" si="76"/>
        <v>12</v>
      </c>
      <c r="Z93" s="313">
        <f t="shared" si="77"/>
        <v>18</v>
      </c>
      <c r="AA93" s="313">
        <f t="shared" si="78"/>
        <v>21</v>
      </c>
      <c r="AB93" s="313">
        <f t="shared" si="79"/>
        <v>25</v>
      </c>
      <c r="AC93" s="313">
        <f t="shared" si="80"/>
        <v>29</v>
      </c>
      <c r="AD93" s="313">
        <f t="shared" si="81"/>
        <v>34</v>
      </c>
      <c r="AE93" s="313">
        <f t="shared" si="82"/>
        <v>38</v>
      </c>
      <c r="AF93" s="313">
        <f t="shared" si="83"/>
        <v>43</v>
      </c>
      <c r="AG93" s="313">
        <f t="shared" si="84"/>
        <v>48</v>
      </c>
    </row>
    <row r="94" spans="1:33" ht="12.75">
      <c r="A94" s="324">
        <f ca="1" t="shared" si="87"/>
        <v>11.260398425305773</v>
      </c>
      <c r="B94" s="324">
        <f ca="1" t="shared" si="87"/>
        <v>10.908858927998335</v>
      </c>
      <c r="C94" s="313">
        <f t="shared" si="88"/>
        <v>12</v>
      </c>
      <c r="D94" s="313">
        <f t="shared" si="89"/>
        <v>11</v>
      </c>
      <c r="E94" s="313">
        <f t="shared" si="90"/>
        <v>23</v>
      </c>
      <c r="F94" s="313">
        <f>SUM(E76:E94)</f>
        <v>259</v>
      </c>
      <c r="M94" s="318">
        <v>6</v>
      </c>
      <c r="N94" s="313">
        <f ca="1" t="shared" si="99"/>
        <v>1</v>
      </c>
      <c r="O94" s="313">
        <f ca="1" t="shared" si="99"/>
        <v>2</v>
      </c>
      <c r="P94" s="313">
        <f ca="1" t="shared" si="99"/>
        <v>2</v>
      </c>
      <c r="Q94" s="313">
        <f ca="1" t="shared" si="99"/>
        <v>3</v>
      </c>
      <c r="R94" s="313">
        <f ca="1" t="shared" si="99"/>
        <v>4</v>
      </c>
      <c r="S94" s="313">
        <f ca="1" t="shared" si="99"/>
        <v>1</v>
      </c>
      <c r="T94" s="313">
        <f ca="1" t="shared" si="99"/>
        <v>3</v>
      </c>
      <c r="U94" s="313">
        <f ca="1" t="shared" si="99"/>
        <v>2</v>
      </c>
      <c r="V94" s="313">
        <f ca="1" t="shared" si="99"/>
        <v>6</v>
      </c>
      <c r="W94" s="313">
        <f ca="1" t="shared" si="99"/>
        <v>6</v>
      </c>
      <c r="X94" s="313">
        <f t="shared" si="75"/>
        <v>1</v>
      </c>
      <c r="Y94" s="313">
        <f t="shared" si="76"/>
        <v>3</v>
      </c>
      <c r="Z94" s="313">
        <f t="shared" si="77"/>
        <v>5</v>
      </c>
      <c r="AA94" s="313">
        <f t="shared" si="78"/>
        <v>8</v>
      </c>
      <c r="AB94" s="313">
        <f t="shared" si="79"/>
        <v>12</v>
      </c>
      <c r="AC94" s="313">
        <f t="shared" si="80"/>
        <v>13</v>
      </c>
      <c r="AD94" s="313">
        <f t="shared" si="81"/>
        <v>16</v>
      </c>
      <c r="AE94" s="313">
        <f t="shared" si="82"/>
        <v>18</v>
      </c>
      <c r="AF94" s="313">
        <f t="shared" si="83"/>
        <v>24</v>
      </c>
      <c r="AG94" s="313">
        <f t="shared" si="84"/>
        <v>30</v>
      </c>
    </row>
    <row r="95" spans="1:33" ht="12.75">
      <c r="A95" s="324">
        <f ca="1" t="shared" si="87"/>
        <v>2.4394558716437587</v>
      </c>
      <c r="B95" s="324">
        <f ca="1" t="shared" si="87"/>
        <v>8.432039413353756</v>
      </c>
      <c r="C95" s="313">
        <f t="shared" si="88"/>
        <v>3</v>
      </c>
      <c r="D95" s="313">
        <f t="shared" si="89"/>
        <v>9</v>
      </c>
      <c r="E95" s="313">
        <f t="shared" si="90"/>
        <v>12</v>
      </c>
      <c r="F95" s="313">
        <f>SUM(E76:E95)</f>
        <v>271</v>
      </c>
      <c r="M95" s="318">
        <v>6</v>
      </c>
      <c r="N95" s="313">
        <f ca="1" t="shared" si="99"/>
        <v>4</v>
      </c>
      <c r="O95" s="313">
        <f ca="1" t="shared" si="99"/>
        <v>3</v>
      </c>
      <c r="P95" s="313">
        <f ca="1" t="shared" si="99"/>
        <v>4</v>
      </c>
      <c r="Q95" s="313">
        <f ca="1" t="shared" si="99"/>
        <v>4</v>
      </c>
      <c r="R95" s="313">
        <f ca="1" t="shared" si="99"/>
        <v>6</v>
      </c>
      <c r="S95" s="313">
        <f ca="1" t="shared" si="99"/>
        <v>6</v>
      </c>
      <c r="T95" s="313">
        <f ca="1" t="shared" si="99"/>
        <v>5</v>
      </c>
      <c r="U95" s="313">
        <f ca="1" t="shared" si="99"/>
        <v>4</v>
      </c>
      <c r="V95" s="313">
        <f ca="1" t="shared" si="99"/>
        <v>1</v>
      </c>
      <c r="W95" s="313">
        <f ca="1" t="shared" si="99"/>
        <v>5</v>
      </c>
      <c r="X95" s="313">
        <f t="shared" si="75"/>
        <v>4</v>
      </c>
      <c r="Y95" s="313">
        <f t="shared" si="76"/>
        <v>7</v>
      </c>
      <c r="Z95" s="313">
        <f t="shared" si="77"/>
        <v>11</v>
      </c>
      <c r="AA95" s="313">
        <f t="shared" si="78"/>
        <v>15</v>
      </c>
      <c r="AB95" s="313">
        <f t="shared" si="79"/>
        <v>21</v>
      </c>
      <c r="AC95" s="313">
        <f t="shared" si="80"/>
        <v>27</v>
      </c>
      <c r="AD95" s="313">
        <f t="shared" si="81"/>
        <v>32</v>
      </c>
      <c r="AE95" s="313">
        <f t="shared" si="82"/>
        <v>36</v>
      </c>
      <c r="AF95" s="313">
        <f t="shared" si="83"/>
        <v>37</v>
      </c>
      <c r="AG95" s="313">
        <f t="shared" si="84"/>
        <v>42</v>
      </c>
    </row>
    <row r="96" spans="13:33" ht="12.75">
      <c r="M96" s="318">
        <v>12</v>
      </c>
      <c r="N96" s="313">
        <f aca="true" ca="1" t="shared" si="100" ref="N96:W96">ROUNDUP(RAND()*12,0)</f>
        <v>9</v>
      </c>
      <c r="O96" s="313">
        <f ca="1" t="shared" si="100"/>
        <v>8</v>
      </c>
      <c r="P96" s="313">
        <f ca="1" t="shared" si="100"/>
        <v>9</v>
      </c>
      <c r="Q96" s="313">
        <f ca="1" t="shared" si="100"/>
        <v>1</v>
      </c>
      <c r="R96" s="313">
        <f ca="1" t="shared" si="100"/>
        <v>2</v>
      </c>
      <c r="S96" s="313">
        <f ca="1" t="shared" si="100"/>
        <v>10</v>
      </c>
      <c r="T96" s="313">
        <f ca="1" t="shared" si="100"/>
        <v>10</v>
      </c>
      <c r="U96" s="313">
        <f ca="1" t="shared" si="100"/>
        <v>1</v>
      </c>
      <c r="V96" s="313">
        <f ca="1" t="shared" si="100"/>
        <v>7</v>
      </c>
      <c r="W96" s="313">
        <f ca="1" t="shared" si="100"/>
        <v>8</v>
      </c>
      <c r="X96" s="313">
        <f t="shared" si="75"/>
        <v>9</v>
      </c>
      <c r="Y96" s="313">
        <f t="shared" si="76"/>
        <v>17</v>
      </c>
      <c r="Z96" s="313">
        <f t="shared" si="77"/>
        <v>26</v>
      </c>
      <c r="AA96" s="313">
        <f t="shared" si="78"/>
        <v>27</v>
      </c>
      <c r="AB96" s="313">
        <f t="shared" si="79"/>
        <v>29</v>
      </c>
      <c r="AC96" s="313">
        <f t="shared" si="80"/>
        <v>39</v>
      </c>
      <c r="AD96" s="313">
        <f t="shared" si="81"/>
        <v>49</v>
      </c>
      <c r="AE96" s="313">
        <f t="shared" si="82"/>
        <v>50</v>
      </c>
      <c r="AF96" s="313">
        <f t="shared" si="83"/>
        <v>57</v>
      </c>
      <c r="AG96" s="313">
        <f t="shared" si="84"/>
        <v>65</v>
      </c>
    </row>
    <row r="97" spans="1:33" ht="12.75">
      <c r="A97" s="313" t="s">
        <v>1110</v>
      </c>
      <c r="D97" s="313" t="s">
        <v>1119</v>
      </c>
      <c r="K97" s="313" t="s">
        <v>1118</v>
      </c>
      <c r="M97" s="318">
        <v>8</v>
      </c>
      <c r="N97" s="313">
        <f aca="true" ca="1" t="shared" si="101" ref="N97:W97">ROUNDUP(RAND()*8,0)</f>
        <v>8</v>
      </c>
      <c r="O97" s="313">
        <f ca="1" t="shared" si="101"/>
        <v>3</v>
      </c>
      <c r="P97" s="313">
        <f ca="1" t="shared" si="101"/>
        <v>6</v>
      </c>
      <c r="Q97" s="313">
        <f ca="1" t="shared" si="101"/>
        <v>6</v>
      </c>
      <c r="R97" s="313">
        <f ca="1" t="shared" si="101"/>
        <v>6</v>
      </c>
      <c r="S97" s="313">
        <f ca="1" t="shared" si="101"/>
        <v>4</v>
      </c>
      <c r="T97" s="313">
        <f ca="1" t="shared" si="101"/>
        <v>7</v>
      </c>
      <c r="U97" s="313">
        <f ca="1" t="shared" si="101"/>
        <v>8</v>
      </c>
      <c r="V97" s="313">
        <f ca="1" t="shared" si="101"/>
        <v>4</v>
      </c>
      <c r="W97" s="313">
        <f ca="1" t="shared" si="101"/>
        <v>5</v>
      </c>
      <c r="X97" s="313">
        <f t="shared" si="75"/>
        <v>8</v>
      </c>
      <c r="Y97" s="313">
        <f t="shared" si="76"/>
        <v>11</v>
      </c>
      <c r="Z97" s="313">
        <f t="shared" si="77"/>
        <v>17</v>
      </c>
      <c r="AA97" s="313">
        <f t="shared" si="78"/>
        <v>23</v>
      </c>
      <c r="AB97" s="313">
        <f t="shared" si="79"/>
        <v>29</v>
      </c>
      <c r="AC97" s="313">
        <f t="shared" si="80"/>
        <v>33</v>
      </c>
      <c r="AD97" s="313">
        <f t="shared" si="81"/>
        <v>40</v>
      </c>
      <c r="AE97" s="313">
        <f t="shared" si="82"/>
        <v>48</v>
      </c>
      <c r="AF97" s="313">
        <f t="shared" si="83"/>
        <v>52</v>
      </c>
      <c r="AG97" s="313">
        <f t="shared" si="84"/>
        <v>57</v>
      </c>
    </row>
    <row r="98" spans="1:33" ht="12.75">
      <c r="A98" s="313" t="s">
        <v>8</v>
      </c>
      <c r="B98" s="313">
        <f ca="1">ROUNDUP(RAND()*10,0)</f>
        <v>9</v>
      </c>
      <c r="D98" s="313">
        <f aca="true" t="shared" si="102" ref="D98:D107">SUM(B98:C98)</f>
        <v>9</v>
      </c>
      <c r="E98" s="313">
        <f ca="1">ROUNDUP(RAND()*10,0)</f>
        <v>3</v>
      </c>
      <c r="F98" s="313">
        <f ca="1">ROUNDUP(RAND()*10,0)</f>
        <v>4</v>
      </c>
      <c r="G98" s="313">
        <f ca="1">ROUNDUP(RAND()*10,0)</f>
        <v>4</v>
      </c>
      <c r="H98" s="313">
        <f ca="1">ROUNDUP(RAND()*10,0)</f>
        <v>6</v>
      </c>
      <c r="K98" s="313">
        <f aca="true" t="shared" si="103" ref="K98:K107">SUM(E98:J98)</f>
        <v>17</v>
      </c>
      <c r="M98" s="318">
        <v>12</v>
      </c>
      <c r="N98" s="313">
        <f aca="true" ca="1" t="shared" si="104" ref="N98:W98">ROUNDUP(RAND()*12,0)</f>
        <v>12</v>
      </c>
      <c r="O98" s="313">
        <f ca="1" t="shared" si="104"/>
        <v>9</v>
      </c>
      <c r="P98" s="313">
        <f ca="1" t="shared" si="104"/>
        <v>5</v>
      </c>
      <c r="Q98" s="313">
        <f ca="1" t="shared" si="104"/>
        <v>8</v>
      </c>
      <c r="R98" s="313">
        <f ca="1" t="shared" si="104"/>
        <v>7</v>
      </c>
      <c r="S98" s="313">
        <f ca="1" t="shared" si="104"/>
        <v>8</v>
      </c>
      <c r="T98" s="313">
        <f ca="1" t="shared" si="104"/>
        <v>7</v>
      </c>
      <c r="U98" s="313">
        <f ca="1" t="shared" si="104"/>
        <v>12</v>
      </c>
      <c r="V98" s="313">
        <f ca="1" t="shared" si="104"/>
        <v>11</v>
      </c>
      <c r="W98" s="313">
        <f ca="1" t="shared" si="104"/>
        <v>5</v>
      </c>
      <c r="X98" s="313">
        <f t="shared" si="75"/>
        <v>12</v>
      </c>
      <c r="Y98" s="313">
        <f t="shared" si="76"/>
        <v>21</v>
      </c>
      <c r="Z98" s="313">
        <f t="shared" si="77"/>
        <v>26</v>
      </c>
      <c r="AA98" s="313">
        <f t="shared" si="78"/>
        <v>34</v>
      </c>
      <c r="AB98" s="313">
        <f t="shared" si="79"/>
        <v>41</v>
      </c>
      <c r="AC98" s="313">
        <f t="shared" si="80"/>
        <v>49</v>
      </c>
      <c r="AD98" s="313">
        <f t="shared" si="81"/>
        <v>56</v>
      </c>
      <c r="AE98" s="313">
        <f t="shared" si="82"/>
        <v>68</v>
      </c>
      <c r="AF98" s="313">
        <f t="shared" si="83"/>
        <v>79</v>
      </c>
      <c r="AG98" s="313">
        <f t="shared" si="84"/>
        <v>84</v>
      </c>
    </row>
    <row r="99" spans="1:33" ht="12.75">
      <c r="A99" s="313" t="s">
        <v>1111</v>
      </c>
      <c r="B99" s="313">
        <f ca="1">ROUNDUP(RAND()*10,0)</f>
        <v>6</v>
      </c>
      <c r="D99" s="313">
        <f t="shared" si="102"/>
        <v>6</v>
      </c>
      <c r="E99" s="313">
        <f ca="1">ROUNDUP(RAND()*10,0)</f>
        <v>3</v>
      </c>
      <c r="F99" s="313">
        <f ca="1">ROUNDUP(RAND()*10,0)</f>
        <v>9</v>
      </c>
      <c r="G99" s="313">
        <f ca="1">ROUNDUP(RAND()*10,0)</f>
        <v>6</v>
      </c>
      <c r="K99" s="313">
        <f t="shared" si="103"/>
        <v>18</v>
      </c>
      <c r="M99" s="318">
        <v>10</v>
      </c>
      <c r="N99" s="313">
        <f aca="true" ca="1" t="shared" si="105" ref="N99:W99">ROUNDUP(RAND()*10,0)</f>
        <v>5</v>
      </c>
      <c r="O99" s="313">
        <f ca="1" t="shared" si="105"/>
        <v>1</v>
      </c>
      <c r="P99" s="313">
        <f ca="1" t="shared" si="105"/>
        <v>8</v>
      </c>
      <c r="Q99" s="313">
        <f ca="1" t="shared" si="105"/>
        <v>2</v>
      </c>
      <c r="R99" s="313">
        <f ca="1" t="shared" si="105"/>
        <v>2</v>
      </c>
      <c r="S99" s="313">
        <f ca="1" t="shared" si="105"/>
        <v>9</v>
      </c>
      <c r="T99" s="313">
        <f ca="1" t="shared" si="105"/>
        <v>7</v>
      </c>
      <c r="U99" s="313">
        <f ca="1" t="shared" si="105"/>
        <v>3</v>
      </c>
      <c r="V99" s="313">
        <f ca="1" t="shared" si="105"/>
        <v>6</v>
      </c>
      <c r="W99" s="313">
        <f ca="1" t="shared" si="105"/>
        <v>8</v>
      </c>
      <c r="X99" s="313">
        <f t="shared" si="75"/>
        <v>5</v>
      </c>
      <c r="Y99" s="313">
        <f t="shared" si="76"/>
        <v>6</v>
      </c>
      <c r="Z99" s="313">
        <f t="shared" si="77"/>
        <v>14</v>
      </c>
      <c r="AA99" s="313">
        <f t="shared" si="78"/>
        <v>16</v>
      </c>
      <c r="AB99" s="313">
        <f t="shared" si="79"/>
        <v>18</v>
      </c>
      <c r="AC99" s="313">
        <f t="shared" si="80"/>
        <v>27</v>
      </c>
      <c r="AD99" s="313">
        <f t="shared" si="81"/>
        <v>34</v>
      </c>
      <c r="AE99" s="313">
        <f t="shared" si="82"/>
        <v>37</v>
      </c>
      <c r="AF99" s="313">
        <f t="shared" si="83"/>
        <v>43</v>
      </c>
      <c r="AG99" s="313">
        <f t="shared" si="84"/>
        <v>51</v>
      </c>
    </row>
    <row r="100" spans="1:33" ht="12.75">
      <c r="A100" s="313" t="s">
        <v>9</v>
      </c>
      <c r="B100" s="313">
        <f ca="1">ROUNDUP(RAND()*6,0)</f>
        <v>5</v>
      </c>
      <c r="D100" s="313">
        <f t="shared" si="102"/>
        <v>5</v>
      </c>
      <c r="E100" s="313">
        <f ca="1">ROUNDUP(RAND()*4,0)</f>
        <v>4</v>
      </c>
      <c r="F100" s="313">
        <f ca="1">ROUNDUP(RAND()*4,0)</f>
        <v>3</v>
      </c>
      <c r="G100" s="313">
        <f ca="1">ROUNDUP(RAND()*4,0)</f>
        <v>4</v>
      </c>
      <c r="H100" s="313">
        <f ca="1">ROUNDUP(RAND()*4,0)</f>
        <v>2</v>
      </c>
      <c r="I100" s="313">
        <f ca="1">ROUNDUP(RAND()*4,0)</f>
        <v>3</v>
      </c>
      <c r="K100" s="313">
        <f t="shared" si="103"/>
        <v>16</v>
      </c>
      <c r="M100" s="318">
        <v>6</v>
      </c>
      <c r="N100" s="313">
        <f aca="true" ca="1" t="shared" si="106" ref="N100:W100">ROUNDUP(RAND()*6,0)</f>
        <v>5</v>
      </c>
      <c r="O100" s="313">
        <f ca="1" t="shared" si="106"/>
        <v>4</v>
      </c>
      <c r="P100" s="313">
        <f ca="1" t="shared" si="106"/>
        <v>5</v>
      </c>
      <c r="Q100" s="313">
        <f ca="1" t="shared" si="106"/>
        <v>2</v>
      </c>
      <c r="R100" s="313">
        <f ca="1" t="shared" si="106"/>
        <v>2</v>
      </c>
      <c r="S100" s="313">
        <f ca="1" t="shared" si="106"/>
        <v>5</v>
      </c>
      <c r="T100" s="313">
        <f ca="1" t="shared" si="106"/>
        <v>4</v>
      </c>
      <c r="U100" s="313">
        <f ca="1" t="shared" si="106"/>
        <v>6</v>
      </c>
      <c r="V100" s="313">
        <f ca="1" t="shared" si="106"/>
        <v>2</v>
      </c>
      <c r="W100" s="313">
        <f ca="1" t="shared" si="106"/>
        <v>2</v>
      </c>
      <c r="X100" s="313">
        <f t="shared" si="75"/>
        <v>5</v>
      </c>
      <c r="Y100" s="313">
        <f t="shared" si="76"/>
        <v>9</v>
      </c>
      <c r="Z100" s="313">
        <f t="shared" si="77"/>
        <v>14</v>
      </c>
      <c r="AA100" s="313">
        <f t="shared" si="78"/>
        <v>16</v>
      </c>
      <c r="AB100" s="313">
        <f t="shared" si="79"/>
        <v>18</v>
      </c>
      <c r="AC100" s="313">
        <f t="shared" si="80"/>
        <v>23</v>
      </c>
      <c r="AD100" s="313">
        <f t="shared" si="81"/>
        <v>27</v>
      </c>
      <c r="AE100" s="313">
        <f t="shared" si="82"/>
        <v>33</v>
      </c>
      <c r="AF100" s="313">
        <f t="shared" si="83"/>
        <v>35</v>
      </c>
      <c r="AG100" s="313">
        <f t="shared" si="84"/>
        <v>37</v>
      </c>
    </row>
    <row r="101" spans="1:33" ht="12.75">
      <c r="A101" s="313" t="s">
        <v>10</v>
      </c>
      <c r="B101" s="313">
        <f ca="1">ROUNDUP(RAND()*6,0)</f>
        <v>1</v>
      </c>
      <c r="D101" s="313">
        <f t="shared" si="102"/>
        <v>1</v>
      </c>
      <c r="E101" s="313">
        <f ca="1">ROUNDUP(RAND()*10,0)</f>
        <v>6</v>
      </c>
      <c r="F101" s="313">
        <f ca="1">ROUNDUP(RAND()*4,0)</f>
        <v>1</v>
      </c>
      <c r="K101" s="313">
        <f t="shared" si="103"/>
        <v>7</v>
      </c>
      <c r="M101" s="318">
        <v>8</v>
      </c>
      <c r="N101" s="313">
        <f aca="true" ca="1" t="shared" si="107" ref="N101:W101">ROUNDUP(RAND()*8,0)</f>
        <v>6</v>
      </c>
      <c r="O101" s="313">
        <f ca="1" t="shared" si="107"/>
        <v>7</v>
      </c>
      <c r="P101" s="313">
        <f ca="1" t="shared" si="107"/>
        <v>8</v>
      </c>
      <c r="Q101" s="313">
        <f ca="1" t="shared" si="107"/>
        <v>2</v>
      </c>
      <c r="R101" s="313">
        <f ca="1" t="shared" si="107"/>
        <v>8</v>
      </c>
      <c r="S101" s="313">
        <f ca="1" t="shared" si="107"/>
        <v>6</v>
      </c>
      <c r="T101" s="313">
        <f ca="1" t="shared" si="107"/>
        <v>4</v>
      </c>
      <c r="U101" s="313">
        <f ca="1" t="shared" si="107"/>
        <v>1</v>
      </c>
      <c r="V101" s="313">
        <f ca="1" t="shared" si="107"/>
        <v>3</v>
      </c>
      <c r="W101" s="313">
        <f ca="1" t="shared" si="107"/>
        <v>2</v>
      </c>
      <c r="X101" s="313">
        <f t="shared" si="75"/>
        <v>6</v>
      </c>
      <c r="Y101" s="313">
        <f t="shared" si="76"/>
        <v>13</v>
      </c>
      <c r="Z101" s="313">
        <f t="shared" si="77"/>
        <v>21</v>
      </c>
      <c r="AA101" s="313">
        <f t="shared" si="78"/>
        <v>23</v>
      </c>
      <c r="AB101" s="313">
        <f t="shared" si="79"/>
        <v>31</v>
      </c>
      <c r="AC101" s="313">
        <f t="shared" si="80"/>
        <v>37</v>
      </c>
      <c r="AD101" s="313">
        <f t="shared" si="81"/>
        <v>41</v>
      </c>
      <c r="AE101" s="313">
        <f t="shared" si="82"/>
        <v>42</v>
      </c>
      <c r="AF101" s="313">
        <f t="shared" si="83"/>
        <v>45</v>
      </c>
      <c r="AG101" s="313">
        <f t="shared" si="84"/>
        <v>47</v>
      </c>
    </row>
    <row r="102" spans="1:33" ht="12.75">
      <c r="A102" s="313" t="s">
        <v>1112</v>
      </c>
      <c r="B102" s="313">
        <f ca="1">ROUNDUP(RAND()*6,0)</f>
        <v>3</v>
      </c>
      <c r="C102" s="313">
        <f ca="1">ROUNDUP(RAND()*6,0)</f>
        <v>3</v>
      </c>
      <c r="D102" s="313">
        <f t="shared" si="102"/>
        <v>6</v>
      </c>
      <c r="E102" s="313">
        <f ca="1">ROUNDUP(RAND()*12,0)</f>
        <v>8</v>
      </c>
      <c r="F102" s="313">
        <f ca="1">ROUNDUP(RAND()*12,0)</f>
        <v>1</v>
      </c>
      <c r="G102" s="313">
        <f ca="1">ROUNDUP(RAND()*12,0)</f>
        <v>1</v>
      </c>
      <c r="K102" s="313">
        <f t="shared" si="103"/>
        <v>10</v>
      </c>
      <c r="M102" s="319">
        <v>4</v>
      </c>
      <c r="N102" s="313">
        <f aca="true" ca="1" t="shared" si="108" ref="N102:W102">ROUNDUP(RAND()*4,0)</f>
        <v>2</v>
      </c>
      <c r="O102" s="313">
        <f ca="1" t="shared" si="108"/>
        <v>4</v>
      </c>
      <c r="P102" s="313">
        <f ca="1" t="shared" si="108"/>
        <v>3</v>
      </c>
      <c r="Q102" s="313">
        <f ca="1" t="shared" si="108"/>
        <v>4</v>
      </c>
      <c r="R102" s="313">
        <f ca="1" t="shared" si="108"/>
        <v>4</v>
      </c>
      <c r="S102" s="313">
        <f ca="1" t="shared" si="108"/>
        <v>2</v>
      </c>
      <c r="T102" s="313">
        <f ca="1" t="shared" si="108"/>
        <v>2</v>
      </c>
      <c r="U102" s="313">
        <f ca="1" t="shared" si="108"/>
        <v>1</v>
      </c>
      <c r="V102" s="313">
        <f ca="1" t="shared" si="108"/>
        <v>4</v>
      </c>
      <c r="W102" s="313">
        <f ca="1" t="shared" si="108"/>
        <v>4</v>
      </c>
      <c r="X102" s="313">
        <f t="shared" si="75"/>
        <v>2</v>
      </c>
      <c r="Y102" s="313">
        <f t="shared" si="76"/>
        <v>6</v>
      </c>
      <c r="Z102" s="313">
        <f t="shared" si="77"/>
        <v>9</v>
      </c>
      <c r="AA102" s="313">
        <f t="shared" si="78"/>
        <v>13</v>
      </c>
      <c r="AB102" s="313">
        <f t="shared" si="79"/>
        <v>17</v>
      </c>
      <c r="AC102" s="313">
        <f t="shared" si="80"/>
        <v>19</v>
      </c>
      <c r="AD102" s="313">
        <f t="shared" si="81"/>
        <v>21</v>
      </c>
      <c r="AE102" s="313">
        <f t="shared" si="82"/>
        <v>22</v>
      </c>
      <c r="AF102" s="313">
        <f t="shared" si="83"/>
        <v>26</v>
      </c>
      <c r="AG102" s="313">
        <f t="shared" si="84"/>
        <v>30</v>
      </c>
    </row>
    <row r="103" spans="1:33" ht="12.75">
      <c r="A103" s="313" t="s">
        <v>1113</v>
      </c>
      <c r="B103" s="313">
        <f ca="1">ROUNDUP(RAND()*8,0)</f>
        <v>5</v>
      </c>
      <c r="C103" s="313">
        <f ca="1">ROUNDUP(RAND()*8,0)</f>
        <v>6</v>
      </c>
      <c r="D103" s="313">
        <f t="shared" si="102"/>
        <v>11</v>
      </c>
      <c r="E103" s="313">
        <f ca="1">ROUNDUP(RAND()*4,0)</f>
        <v>1</v>
      </c>
      <c r="F103" s="313">
        <f ca="1">ROUNDUP(RAND()*4,0)</f>
        <v>4</v>
      </c>
      <c r="G103" s="313">
        <f ca="1">ROUNDUP(RAND()*4,0)</f>
        <v>2</v>
      </c>
      <c r="H103" s="313">
        <f ca="1">ROUNDUP(RAND()*4,0)</f>
        <v>2</v>
      </c>
      <c r="I103" s="313">
        <f ca="1">ROUNDUP(RAND()*4,0)</f>
        <v>1</v>
      </c>
      <c r="K103" s="313">
        <f t="shared" si="103"/>
        <v>10</v>
      </c>
      <c r="M103" s="316" t="s">
        <v>939</v>
      </c>
      <c r="N103" s="313">
        <f aca="true" ca="1" t="shared" si="109" ref="N103:W103">ROUNDUP(RAND()*6,0)</f>
        <v>5</v>
      </c>
      <c r="O103" s="313">
        <f ca="1" t="shared" si="109"/>
        <v>2</v>
      </c>
      <c r="P103" s="313">
        <f ca="1" t="shared" si="109"/>
        <v>3</v>
      </c>
      <c r="Q103" s="313">
        <f ca="1" t="shared" si="109"/>
        <v>5</v>
      </c>
      <c r="R103" s="313">
        <f ca="1" t="shared" si="109"/>
        <v>5</v>
      </c>
      <c r="S103" s="313">
        <f ca="1" t="shared" si="109"/>
        <v>6</v>
      </c>
      <c r="T103" s="313">
        <f ca="1" t="shared" si="109"/>
        <v>2</v>
      </c>
      <c r="U103" s="313">
        <f ca="1" t="shared" si="109"/>
        <v>5</v>
      </c>
      <c r="V103" s="313">
        <f ca="1" t="shared" si="109"/>
        <v>1</v>
      </c>
      <c r="W103" s="313">
        <f ca="1" t="shared" si="109"/>
        <v>4</v>
      </c>
      <c r="X103" s="313">
        <f t="shared" si="75"/>
        <v>5</v>
      </c>
      <c r="Y103" s="313">
        <f t="shared" si="76"/>
        <v>7</v>
      </c>
      <c r="Z103" s="313">
        <f t="shared" si="77"/>
        <v>10</v>
      </c>
      <c r="AA103" s="313">
        <f t="shared" si="78"/>
        <v>15</v>
      </c>
      <c r="AB103" s="313">
        <f t="shared" si="79"/>
        <v>20</v>
      </c>
      <c r="AC103" s="313">
        <f t="shared" si="80"/>
        <v>26</v>
      </c>
      <c r="AD103" s="313">
        <f t="shared" si="81"/>
        <v>28</v>
      </c>
      <c r="AE103" s="313">
        <f t="shared" si="82"/>
        <v>33</v>
      </c>
      <c r="AF103" s="313">
        <f t="shared" si="83"/>
        <v>34</v>
      </c>
      <c r="AG103" s="313">
        <f t="shared" si="84"/>
        <v>38</v>
      </c>
    </row>
    <row r="104" spans="1:33" ht="12.75">
      <c r="A104" s="313" t="s">
        <v>1114</v>
      </c>
      <c r="B104" s="313">
        <f ca="1">ROUNDUP(RAND()*6,0)</f>
        <v>4</v>
      </c>
      <c r="C104" s="313">
        <f ca="1">ROUNDUP(RAND()*6,0)</f>
        <v>5</v>
      </c>
      <c r="D104" s="313">
        <f t="shared" si="102"/>
        <v>9</v>
      </c>
      <c r="E104" s="313">
        <f ca="1">ROUNDUP(RAND()*100,0)</f>
        <v>17</v>
      </c>
      <c r="K104" s="313">
        <f t="shared" si="103"/>
        <v>17</v>
      </c>
      <c r="M104" s="318">
        <v>10</v>
      </c>
      <c r="N104" s="313">
        <f aca="true" ca="1" t="shared" si="110" ref="N104:W105">ROUNDUP(RAND()*10,0)</f>
        <v>10</v>
      </c>
      <c r="O104" s="313">
        <f ca="1" t="shared" si="110"/>
        <v>8</v>
      </c>
      <c r="P104" s="313">
        <f ca="1" t="shared" si="110"/>
        <v>7</v>
      </c>
      <c r="Q104" s="313">
        <f ca="1" t="shared" si="110"/>
        <v>9</v>
      </c>
      <c r="R104" s="313">
        <f ca="1" t="shared" si="110"/>
        <v>9</v>
      </c>
      <c r="S104" s="313">
        <f ca="1" t="shared" si="110"/>
        <v>1</v>
      </c>
      <c r="T104" s="313">
        <f ca="1" t="shared" si="110"/>
        <v>9</v>
      </c>
      <c r="U104" s="313">
        <f ca="1" t="shared" si="110"/>
        <v>8</v>
      </c>
      <c r="V104" s="313">
        <f ca="1" t="shared" si="110"/>
        <v>9</v>
      </c>
      <c r="W104" s="313">
        <f ca="1" t="shared" si="110"/>
        <v>1</v>
      </c>
      <c r="X104" s="313">
        <f t="shared" si="75"/>
        <v>10</v>
      </c>
      <c r="Y104" s="313">
        <f t="shared" si="76"/>
        <v>18</v>
      </c>
      <c r="Z104" s="313">
        <f t="shared" si="77"/>
        <v>25</v>
      </c>
      <c r="AA104" s="313">
        <f t="shared" si="78"/>
        <v>34</v>
      </c>
      <c r="AB104" s="313">
        <f t="shared" si="79"/>
        <v>43</v>
      </c>
      <c r="AC104" s="313">
        <f t="shared" si="80"/>
        <v>44</v>
      </c>
      <c r="AD104" s="313">
        <f t="shared" si="81"/>
        <v>53</v>
      </c>
      <c r="AE104" s="313">
        <f t="shared" si="82"/>
        <v>61</v>
      </c>
      <c r="AF104" s="313">
        <f t="shared" si="83"/>
        <v>70</v>
      </c>
      <c r="AG104" s="313">
        <f t="shared" si="84"/>
        <v>71</v>
      </c>
    </row>
    <row r="105" spans="1:33" ht="12.75">
      <c r="A105" s="313" t="s">
        <v>1115</v>
      </c>
      <c r="B105" s="313">
        <f ca="1">ROUNDUP(RAND()*4,0)</f>
        <v>2</v>
      </c>
      <c r="D105" s="313">
        <f t="shared" si="102"/>
        <v>2</v>
      </c>
      <c r="E105" s="313">
        <f aca="true" ca="1" t="shared" si="111" ref="E105:H106">ROUNDUP(RAND()*10,0)</f>
        <v>2</v>
      </c>
      <c r="F105" s="313">
        <f ca="1" t="shared" si="111"/>
        <v>7</v>
      </c>
      <c r="G105" s="313">
        <f ca="1" t="shared" si="111"/>
        <v>5</v>
      </c>
      <c r="H105" s="313">
        <f ca="1" t="shared" si="111"/>
        <v>10</v>
      </c>
      <c r="K105" s="313">
        <f t="shared" si="103"/>
        <v>24</v>
      </c>
      <c r="M105" s="318">
        <v>10</v>
      </c>
      <c r="N105" s="313">
        <f ca="1" t="shared" si="110"/>
        <v>9</v>
      </c>
      <c r="O105" s="313">
        <f ca="1" t="shared" si="110"/>
        <v>4</v>
      </c>
      <c r="P105" s="313">
        <f ca="1" t="shared" si="110"/>
        <v>9</v>
      </c>
      <c r="Q105" s="313">
        <f ca="1" t="shared" si="110"/>
        <v>8</v>
      </c>
      <c r="R105" s="313">
        <f ca="1" t="shared" si="110"/>
        <v>3</v>
      </c>
      <c r="S105" s="313">
        <f ca="1" t="shared" si="110"/>
        <v>4</v>
      </c>
      <c r="T105" s="313">
        <f ca="1" t="shared" si="110"/>
        <v>6</v>
      </c>
      <c r="U105" s="313">
        <f ca="1" t="shared" si="110"/>
        <v>2</v>
      </c>
      <c r="V105" s="313">
        <f ca="1" t="shared" si="110"/>
        <v>9</v>
      </c>
      <c r="W105" s="313">
        <f ca="1" t="shared" si="110"/>
        <v>5</v>
      </c>
      <c r="X105" s="313">
        <f aca="true" t="shared" si="112" ref="X105:X136">SUM(N105)</f>
        <v>9</v>
      </c>
      <c r="Y105" s="313">
        <f aca="true" t="shared" si="113" ref="Y105:Y136">SUM(X105,O105)</f>
        <v>13</v>
      </c>
      <c r="Z105" s="313">
        <f aca="true" t="shared" si="114" ref="Z105:Z136">SUM(Y105,P105)</f>
        <v>22</v>
      </c>
      <c r="AA105" s="313">
        <f aca="true" t="shared" si="115" ref="AA105:AA136">SUM(Z105,Q105)</f>
        <v>30</v>
      </c>
      <c r="AB105" s="313">
        <f aca="true" t="shared" si="116" ref="AB105:AB136">SUM(AA105,R105)</f>
        <v>33</v>
      </c>
      <c r="AC105" s="313">
        <f aca="true" t="shared" si="117" ref="AC105:AC136">SUM(AB105,S105)</f>
        <v>37</v>
      </c>
      <c r="AD105" s="313">
        <f aca="true" t="shared" si="118" ref="AD105:AD136">SUM(AC105,T105)</f>
        <v>43</v>
      </c>
      <c r="AE105" s="313">
        <f aca="true" t="shared" si="119" ref="AE105:AE136">SUM(AD105,U105)</f>
        <v>45</v>
      </c>
      <c r="AF105" s="313">
        <f aca="true" t="shared" si="120" ref="AF105:AF136">SUM(AE105,V105)</f>
        <v>54</v>
      </c>
      <c r="AG105" s="313">
        <f aca="true" t="shared" si="121" ref="AG105:AG136">SUM(AF105,W105)</f>
        <v>59</v>
      </c>
    </row>
    <row r="106" spans="1:33" ht="12.75">
      <c r="A106" s="313" t="s">
        <v>1116</v>
      </c>
      <c r="B106" s="313">
        <f ca="1">ROUNDUP(RAND()*10,0)</f>
        <v>2</v>
      </c>
      <c r="C106" s="313">
        <f ca="1">ROUNDUP(RAND()*10,0)</f>
        <v>7</v>
      </c>
      <c r="D106" s="313">
        <f t="shared" si="102"/>
        <v>9</v>
      </c>
      <c r="E106" s="313">
        <f ca="1" t="shared" si="111"/>
        <v>7</v>
      </c>
      <c r="F106" s="313">
        <f ca="1" t="shared" si="111"/>
        <v>3</v>
      </c>
      <c r="G106" s="313">
        <f ca="1" t="shared" si="111"/>
        <v>9</v>
      </c>
      <c r="H106" s="313">
        <f ca="1" t="shared" si="111"/>
        <v>3</v>
      </c>
      <c r="I106" s="313">
        <f ca="1">ROUNDUP(RAND()*10,0)</f>
        <v>9</v>
      </c>
      <c r="J106" s="313">
        <f ca="1">ROUNDUP(RAND()*10,0)</f>
        <v>3</v>
      </c>
      <c r="K106" s="313">
        <f t="shared" si="103"/>
        <v>34</v>
      </c>
      <c r="M106" s="318">
        <v>6</v>
      </c>
      <c r="N106" s="313">
        <f aca="true" ca="1" t="shared" si="122" ref="N106:W106">ROUNDUP(RAND()*6,0)</f>
        <v>5</v>
      </c>
      <c r="O106" s="313">
        <f ca="1" t="shared" si="122"/>
        <v>2</v>
      </c>
      <c r="P106" s="313">
        <f ca="1" t="shared" si="122"/>
        <v>3</v>
      </c>
      <c r="Q106" s="313">
        <f ca="1" t="shared" si="122"/>
        <v>2</v>
      </c>
      <c r="R106" s="313">
        <f ca="1" t="shared" si="122"/>
        <v>3</v>
      </c>
      <c r="S106" s="313">
        <f ca="1" t="shared" si="122"/>
        <v>3</v>
      </c>
      <c r="T106" s="313">
        <f ca="1" t="shared" si="122"/>
        <v>5</v>
      </c>
      <c r="U106" s="313">
        <f ca="1" t="shared" si="122"/>
        <v>5</v>
      </c>
      <c r="V106" s="313">
        <f ca="1" t="shared" si="122"/>
        <v>4</v>
      </c>
      <c r="W106" s="313">
        <f ca="1" t="shared" si="122"/>
        <v>1</v>
      </c>
      <c r="X106" s="313">
        <f t="shared" si="112"/>
        <v>5</v>
      </c>
      <c r="Y106" s="313">
        <f t="shared" si="113"/>
        <v>7</v>
      </c>
      <c r="Z106" s="313">
        <f t="shared" si="114"/>
        <v>10</v>
      </c>
      <c r="AA106" s="313">
        <f t="shared" si="115"/>
        <v>12</v>
      </c>
      <c r="AB106" s="313">
        <f t="shared" si="116"/>
        <v>15</v>
      </c>
      <c r="AC106" s="313">
        <f t="shared" si="117"/>
        <v>18</v>
      </c>
      <c r="AD106" s="313">
        <f t="shared" si="118"/>
        <v>23</v>
      </c>
      <c r="AE106" s="313">
        <f t="shared" si="119"/>
        <v>28</v>
      </c>
      <c r="AF106" s="313">
        <f t="shared" si="120"/>
        <v>32</v>
      </c>
      <c r="AG106" s="313">
        <f t="shared" si="121"/>
        <v>33</v>
      </c>
    </row>
    <row r="107" spans="1:33" ht="12.75">
      <c r="A107" s="313" t="s">
        <v>1117</v>
      </c>
      <c r="B107" s="313">
        <f ca="1">ROUNDUP(RAND()*4,0)</f>
        <v>2</v>
      </c>
      <c r="D107" s="313">
        <f t="shared" si="102"/>
        <v>2</v>
      </c>
      <c r="E107" s="313">
        <f ca="1">ROUNDUP(RAND()*6,0)</f>
        <v>1</v>
      </c>
      <c r="K107" s="313">
        <f t="shared" si="103"/>
        <v>1</v>
      </c>
      <c r="M107" s="318">
        <v>10</v>
      </c>
      <c r="N107" s="313">
        <f aca="true" ca="1" t="shared" si="123" ref="N107:W107">ROUNDUP(RAND()*10,0)</f>
        <v>6</v>
      </c>
      <c r="O107" s="313">
        <f ca="1" t="shared" si="123"/>
        <v>4</v>
      </c>
      <c r="P107" s="313">
        <f ca="1" t="shared" si="123"/>
        <v>10</v>
      </c>
      <c r="Q107" s="313">
        <f ca="1" t="shared" si="123"/>
        <v>2</v>
      </c>
      <c r="R107" s="313">
        <f ca="1" t="shared" si="123"/>
        <v>8</v>
      </c>
      <c r="S107" s="313">
        <f ca="1" t="shared" si="123"/>
        <v>9</v>
      </c>
      <c r="T107" s="313">
        <f ca="1" t="shared" si="123"/>
        <v>2</v>
      </c>
      <c r="U107" s="313">
        <f ca="1" t="shared" si="123"/>
        <v>9</v>
      </c>
      <c r="V107" s="313">
        <f ca="1" t="shared" si="123"/>
        <v>1</v>
      </c>
      <c r="W107" s="313">
        <f ca="1" t="shared" si="123"/>
        <v>4</v>
      </c>
      <c r="X107" s="313">
        <f t="shared" si="112"/>
        <v>6</v>
      </c>
      <c r="Y107" s="313">
        <f t="shared" si="113"/>
        <v>10</v>
      </c>
      <c r="Z107" s="313">
        <f t="shared" si="114"/>
        <v>20</v>
      </c>
      <c r="AA107" s="313">
        <f t="shared" si="115"/>
        <v>22</v>
      </c>
      <c r="AB107" s="313">
        <f t="shared" si="116"/>
        <v>30</v>
      </c>
      <c r="AC107" s="313">
        <f t="shared" si="117"/>
        <v>39</v>
      </c>
      <c r="AD107" s="313">
        <f t="shared" si="118"/>
        <v>41</v>
      </c>
      <c r="AE107" s="313">
        <f t="shared" si="119"/>
        <v>50</v>
      </c>
      <c r="AF107" s="313">
        <f t="shared" si="120"/>
        <v>51</v>
      </c>
      <c r="AG107" s="313">
        <f t="shared" si="121"/>
        <v>55</v>
      </c>
    </row>
    <row r="108" spans="13:33" ht="12.75">
      <c r="M108" s="318">
        <v>8</v>
      </c>
      <c r="N108" s="313">
        <f aca="true" ca="1" t="shared" si="124" ref="N108:W108">ROUNDUP(RAND()*8,0)</f>
        <v>4</v>
      </c>
      <c r="O108" s="313">
        <f ca="1" t="shared" si="124"/>
        <v>4</v>
      </c>
      <c r="P108" s="313">
        <f ca="1" t="shared" si="124"/>
        <v>4</v>
      </c>
      <c r="Q108" s="313">
        <f ca="1" t="shared" si="124"/>
        <v>8</v>
      </c>
      <c r="R108" s="313">
        <f ca="1" t="shared" si="124"/>
        <v>3</v>
      </c>
      <c r="S108" s="313">
        <f ca="1" t="shared" si="124"/>
        <v>4</v>
      </c>
      <c r="T108" s="313">
        <f ca="1" t="shared" si="124"/>
        <v>3</v>
      </c>
      <c r="U108" s="313">
        <f ca="1" t="shared" si="124"/>
        <v>2</v>
      </c>
      <c r="V108" s="313">
        <f ca="1" t="shared" si="124"/>
        <v>4</v>
      </c>
      <c r="W108" s="313">
        <f ca="1" t="shared" si="124"/>
        <v>4</v>
      </c>
      <c r="X108" s="313">
        <f t="shared" si="112"/>
        <v>4</v>
      </c>
      <c r="Y108" s="313">
        <f t="shared" si="113"/>
        <v>8</v>
      </c>
      <c r="Z108" s="313">
        <f t="shared" si="114"/>
        <v>12</v>
      </c>
      <c r="AA108" s="313">
        <f t="shared" si="115"/>
        <v>20</v>
      </c>
      <c r="AB108" s="313">
        <f t="shared" si="116"/>
        <v>23</v>
      </c>
      <c r="AC108" s="313">
        <f t="shared" si="117"/>
        <v>27</v>
      </c>
      <c r="AD108" s="313">
        <f t="shared" si="118"/>
        <v>30</v>
      </c>
      <c r="AE108" s="313">
        <f t="shared" si="119"/>
        <v>32</v>
      </c>
      <c r="AF108" s="313">
        <f t="shared" si="120"/>
        <v>36</v>
      </c>
      <c r="AG108" s="313">
        <f t="shared" si="121"/>
        <v>40</v>
      </c>
    </row>
    <row r="109" spans="13:33" ht="12.75">
      <c r="M109" s="318">
        <v>6</v>
      </c>
      <c r="N109" s="313">
        <f aca="true" ca="1" t="shared" si="125" ref="N109:W109">ROUNDUP(RAND()*6,0)</f>
        <v>1</v>
      </c>
      <c r="O109" s="313">
        <f ca="1" t="shared" si="125"/>
        <v>5</v>
      </c>
      <c r="P109" s="313">
        <f ca="1" t="shared" si="125"/>
        <v>3</v>
      </c>
      <c r="Q109" s="313">
        <f ca="1" t="shared" si="125"/>
        <v>2</v>
      </c>
      <c r="R109" s="313">
        <f ca="1" t="shared" si="125"/>
        <v>5</v>
      </c>
      <c r="S109" s="313">
        <f ca="1" t="shared" si="125"/>
        <v>1</v>
      </c>
      <c r="T109" s="313">
        <f ca="1" t="shared" si="125"/>
        <v>3</v>
      </c>
      <c r="U109" s="313">
        <f ca="1" t="shared" si="125"/>
        <v>3</v>
      </c>
      <c r="V109" s="313">
        <f ca="1" t="shared" si="125"/>
        <v>6</v>
      </c>
      <c r="W109" s="313">
        <f ca="1" t="shared" si="125"/>
        <v>1</v>
      </c>
      <c r="X109" s="313">
        <f t="shared" si="112"/>
        <v>1</v>
      </c>
      <c r="Y109" s="313">
        <f t="shared" si="113"/>
        <v>6</v>
      </c>
      <c r="Z109" s="313">
        <f t="shared" si="114"/>
        <v>9</v>
      </c>
      <c r="AA109" s="313">
        <f t="shared" si="115"/>
        <v>11</v>
      </c>
      <c r="AB109" s="313">
        <f t="shared" si="116"/>
        <v>16</v>
      </c>
      <c r="AC109" s="313">
        <f t="shared" si="117"/>
        <v>17</v>
      </c>
      <c r="AD109" s="313">
        <f t="shared" si="118"/>
        <v>20</v>
      </c>
      <c r="AE109" s="313">
        <f t="shared" si="119"/>
        <v>23</v>
      </c>
      <c r="AF109" s="313">
        <f t="shared" si="120"/>
        <v>29</v>
      </c>
      <c r="AG109" s="313">
        <f t="shared" si="121"/>
        <v>30</v>
      </c>
    </row>
    <row r="110" spans="13:33" ht="12.75">
      <c r="M110" s="318">
        <v>8</v>
      </c>
      <c r="N110" s="313">
        <f aca="true" ca="1" t="shared" si="126" ref="N110:W113">ROUNDUP(RAND()*8,0)</f>
        <v>2</v>
      </c>
      <c r="O110" s="313">
        <f ca="1" t="shared" si="126"/>
        <v>2</v>
      </c>
      <c r="P110" s="313">
        <f ca="1" t="shared" si="126"/>
        <v>5</v>
      </c>
      <c r="Q110" s="313">
        <f ca="1" t="shared" si="126"/>
        <v>4</v>
      </c>
      <c r="R110" s="313">
        <f ca="1" t="shared" si="126"/>
        <v>2</v>
      </c>
      <c r="S110" s="313">
        <f ca="1" t="shared" si="126"/>
        <v>6</v>
      </c>
      <c r="T110" s="313">
        <f ca="1" t="shared" si="126"/>
        <v>8</v>
      </c>
      <c r="U110" s="313">
        <f ca="1" t="shared" si="126"/>
        <v>6</v>
      </c>
      <c r="V110" s="313">
        <f ca="1" t="shared" si="126"/>
        <v>4</v>
      </c>
      <c r="W110" s="313">
        <f ca="1" t="shared" si="126"/>
        <v>7</v>
      </c>
      <c r="X110" s="313">
        <f t="shared" si="112"/>
        <v>2</v>
      </c>
      <c r="Y110" s="313">
        <f t="shared" si="113"/>
        <v>4</v>
      </c>
      <c r="Z110" s="313">
        <f t="shared" si="114"/>
        <v>9</v>
      </c>
      <c r="AA110" s="313">
        <f t="shared" si="115"/>
        <v>13</v>
      </c>
      <c r="AB110" s="313">
        <f t="shared" si="116"/>
        <v>15</v>
      </c>
      <c r="AC110" s="313">
        <f t="shared" si="117"/>
        <v>21</v>
      </c>
      <c r="AD110" s="313">
        <f t="shared" si="118"/>
        <v>29</v>
      </c>
      <c r="AE110" s="313">
        <f t="shared" si="119"/>
        <v>35</v>
      </c>
      <c r="AF110" s="313">
        <f t="shared" si="120"/>
        <v>39</v>
      </c>
      <c r="AG110" s="313">
        <f t="shared" si="121"/>
        <v>46</v>
      </c>
    </row>
    <row r="111" spans="13:33" ht="12.75">
      <c r="M111" s="318">
        <v>8</v>
      </c>
      <c r="N111" s="313">
        <f ca="1" t="shared" si="126"/>
        <v>7</v>
      </c>
      <c r="O111" s="313">
        <f ca="1" t="shared" si="126"/>
        <v>8</v>
      </c>
      <c r="P111" s="313">
        <f ca="1" t="shared" si="126"/>
        <v>8</v>
      </c>
      <c r="Q111" s="313">
        <f ca="1" t="shared" si="126"/>
        <v>7</v>
      </c>
      <c r="R111" s="313">
        <f ca="1" t="shared" si="126"/>
        <v>1</v>
      </c>
      <c r="S111" s="313">
        <f ca="1" t="shared" si="126"/>
        <v>6</v>
      </c>
      <c r="T111" s="313">
        <f ca="1" t="shared" si="126"/>
        <v>4</v>
      </c>
      <c r="U111" s="313">
        <f ca="1" t="shared" si="126"/>
        <v>8</v>
      </c>
      <c r="V111" s="313">
        <f ca="1" t="shared" si="126"/>
        <v>3</v>
      </c>
      <c r="W111" s="313">
        <f ca="1" t="shared" si="126"/>
        <v>4</v>
      </c>
      <c r="X111" s="313">
        <f t="shared" si="112"/>
        <v>7</v>
      </c>
      <c r="Y111" s="313">
        <f t="shared" si="113"/>
        <v>15</v>
      </c>
      <c r="Z111" s="313">
        <f t="shared" si="114"/>
        <v>23</v>
      </c>
      <c r="AA111" s="313">
        <f t="shared" si="115"/>
        <v>30</v>
      </c>
      <c r="AB111" s="313">
        <f t="shared" si="116"/>
        <v>31</v>
      </c>
      <c r="AC111" s="313">
        <f t="shared" si="117"/>
        <v>37</v>
      </c>
      <c r="AD111" s="313">
        <f t="shared" si="118"/>
        <v>41</v>
      </c>
      <c r="AE111" s="313">
        <f t="shared" si="119"/>
        <v>49</v>
      </c>
      <c r="AF111" s="313">
        <f t="shared" si="120"/>
        <v>52</v>
      </c>
      <c r="AG111" s="313">
        <f t="shared" si="121"/>
        <v>56</v>
      </c>
    </row>
    <row r="112" spans="13:33" ht="12.75">
      <c r="M112" s="318">
        <v>8</v>
      </c>
      <c r="N112" s="313">
        <f ca="1" t="shared" si="126"/>
        <v>8</v>
      </c>
      <c r="O112" s="313">
        <f ca="1" t="shared" si="126"/>
        <v>2</v>
      </c>
      <c r="P112" s="313">
        <f ca="1" t="shared" si="126"/>
        <v>6</v>
      </c>
      <c r="Q112" s="313">
        <f ca="1" t="shared" si="126"/>
        <v>5</v>
      </c>
      <c r="R112" s="313">
        <f ca="1" t="shared" si="126"/>
        <v>6</v>
      </c>
      <c r="S112" s="313">
        <f ca="1" t="shared" si="126"/>
        <v>8</v>
      </c>
      <c r="T112" s="313">
        <f ca="1" t="shared" si="126"/>
        <v>3</v>
      </c>
      <c r="U112" s="313">
        <f ca="1" t="shared" si="126"/>
        <v>3</v>
      </c>
      <c r="V112" s="313">
        <f ca="1" t="shared" si="126"/>
        <v>3</v>
      </c>
      <c r="W112" s="313">
        <f ca="1" t="shared" si="126"/>
        <v>8</v>
      </c>
      <c r="X112" s="313">
        <f t="shared" si="112"/>
        <v>8</v>
      </c>
      <c r="Y112" s="313">
        <f t="shared" si="113"/>
        <v>10</v>
      </c>
      <c r="Z112" s="313">
        <f t="shared" si="114"/>
        <v>16</v>
      </c>
      <c r="AA112" s="313">
        <f t="shared" si="115"/>
        <v>21</v>
      </c>
      <c r="AB112" s="313">
        <f t="shared" si="116"/>
        <v>27</v>
      </c>
      <c r="AC112" s="313">
        <f t="shared" si="117"/>
        <v>35</v>
      </c>
      <c r="AD112" s="313">
        <f t="shared" si="118"/>
        <v>38</v>
      </c>
      <c r="AE112" s="313">
        <f t="shared" si="119"/>
        <v>41</v>
      </c>
      <c r="AF112" s="313">
        <f t="shared" si="120"/>
        <v>44</v>
      </c>
      <c r="AG112" s="313">
        <f t="shared" si="121"/>
        <v>52</v>
      </c>
    </row>
    <row r="113" spans="13:33" ht="12.75">
      <c r="M113" s="318">
        <v>8</v>
      </c>
      <c r="N113" s="313">
        <f ca="1" t="shared" si="126"/>
        <v>4</v>
      </c>
      <c r="O113" s="313">
        <f ca="1" t="shared" si="126"/>
        <v>5</v>
      </c>
      <c r="P113" s="313">
        <f ca="1" t="shared" si="126"/>
        <v>2</v>
      </c>
      <c r="Q113" s="313">
        <f ca="1" t="shared" si="126"/>
        <v>4</v>
      </c>
      <c r="R113" s="313">
        <f ca="1" t="shared" si="126"/>
        <v>3</v>
      </c>
      <c r="S113" s="313">
        <f ca="1" t="shared" si="126"/>
        <v>4</v>
      </c>
      <c r="T113" s="313">
        <f ca="1" t="shared" si="126"/>
        <v>4</v>
      </c>
      <c r="U113" s="313">
        <f ca="1" t="shared" si="126"/>
        <v>1</v>
      </c>
      <c r="V113" s="313">
        <f ca="1" t="shared" si="126"/>
        <v>8</v>
      </c>
      <c r="W113" s="313">
        <f ca="1" t="shared" si="126"/>
        <v>7</v>
      </c>
      <c r="X113" s="313">
        <f t="shared" si="112"/>
        <v>4</v>
      </c>
      <c r="Y113" s="313">
        <f t="shared" si="113"/>
        <v>9</v>
      </c>
      <c r="Z113" s="313">
        <f t="shared" si="114"/>
        <v>11</v>
      </c>
      <c r="AA113" s="313">
        <f t="shared" si="115"/>
        <v>15</v>
      </c>
      <c r="AB113" s="313">
        <f t="shared" si="116"/>
        <v>18</v>
      </c>
      <c r="AC113" s="313">
        <f t="shared" si="117"/>
        <v>22</v>
      </c>
      <c r="AD113" s="313">
        <f t="shared" si="118"/>
        <v>26</v>
      </c>
      <c r="AE113" s="313">
        <f t="shared" si="119"/>
        <v>27</v>
      </c>
      <c r="AF113" s="313">
        <f t="shared" si="120"/>
        <v>35</v>
      </c>
      <c r="AG113" s="313">
        <f t="shared" si="121"/>
        <v>42</v>
      </c>
    </row>
    <row r="114" spans="13:33" ht="12.75">
      <c r="M114" s="318">
        <v>12</v>
      </c>
      <c r="N114" s="313">
        <f aca="true" ca="1" t="shared" si="127" ref="N114:W114">ROUNDUP(RAND()*12,0)</f>
        <v>7</v>
      </c>
      <c r="O114" s="313">
        <f ca="1" t="shared" si="127"/>
        <v>6</v>
      </c>
      <c r="P114" s="313">
        <f ca="1" t="shared" si="127"/>
        <v>3</v>
      </c>
      <c r="Q114" s="313">
        <f ca="1" t="shared" si="127"/>
        <v>1</v>
      </c>
      <c r="R114" s="313">
        <f ca="1" t="shared" si="127"/>
        <v>7</v>
      </c>
      <c r="S114" s="313">
        <f ca="1" t="shared" si="127"/>
        <v>9</v>
      </c>
      <c r="T114" s="313">
        <f ca="1" t="shared" si="127"/>
        <v>12</v>
      </c>
      <c r="U114" s="313">
        <f ca="1" t="shared" si="127"/>
        <v>9</v>
      </c>
      <c r="V114" s="313">
        <f ca="1" t="shared" si="127"/>
        <v>9</v>
      </c>
      <c r="W114" s="313">
        <f ca="1" t="shared" si="127"/>
        <v>5</v>
      </c>
      <c r="X114" s="313">
        <f t="shared" si="112"/>
        <v>7</v>
      </c>
      <c r="Y114" s="313">
        <f t="shared" si="113"/>
        <v>13</v>
      </c>
      <c r="Z114" s="313">
        <f t="shared" si="114"/>
        <v>16</v>
      </c>
      <c r="AA114" s="313">
        <f t="shared" si="115"/>
        <v>17</v>
      </c>
      <c r="AB114" s="313">
        <f t="shared" si="116"/>
        <v>24</v>
      </c>
      <c r="AC114" s="313">
        <f t="shared" si="117"/>
        <v>33</v>
      </c>
      <c r="AD114" s="313">
        <f t="shared" si="118"/>
        <v>45</v>
      </c>
      <c r="AE114" s="313">
        <f t="shared" si="119"/>
        <v>54</v>
      </c>
      <c r="AF114" s="313">
        <f t="shared" si="120"/>
        <v>63</v>
      </c>
      <c r="AG114" s="313">
        <f t="shared" si="121"/>
        <v>68</v>
      </c>
    </row>
    <row r="115" spans="13:33" ht="12.75">
      <c r="M115" s="318">
        <v>10</v>
      </c>
      <c r="N115" s="313">
        <f aca="true" ca="1" t="shared" si="128" ref="N115:W115">ROUNDUP(RAND()*10,0)</f>
        <v>5</v>
      </c>
      <c r="O115" s="313">
        <f ca="1" t="shared" si="128"/>
        <v>7</v>
      </c>
      <c r="P115" s="313">
        <f ca="1" t="shared" si="128"/>
        <v>10</v>
      </c>
      <c r="Q115" s="313">
        <f ca="1" t="shared" si="128"/>
        <v>10</v>
      </c>
      <c r="R115" s="313">
        <f ca="1" t="shared" si="128"/>
        <v>7</v>
      </c>
      <c r="S115" s="313">
        <f ca="1" t="shared" si="128"/>
        <v>4</v>
      </c>
      <c r="T115" s="313">
        <f ca="1" t="shared" si="128"/>
        <v>3</v>
      </c>
      <c r="U115" s="313">
        <f ca="1" t="shared" si="128"/>
        <v>3</v>
      </c>
      <c r="V115" s="313">
        <f ca="1" t="shared" si="128"/>
        <v>4</v>
      </c>
      <c r="W115" s="313">
        <f ca="1" t="shared" si="128"/>
        <v>5</v>
      </c>
      <c r="X115" s="313">
        <f t="shared" si="112"/>
        <v>5</v>
      </c>
      <c r="Y115" s="313">
        <f t="shared" si="113"/>
        <v>12</v>
      </c>
      <c r="Z115" s="313">
        <f t="shared" si="114"/>
        <v>22</v>
      </c>
      <c r="AA115" s="313">
        <f t="shared" si="115"/>
        <v>32</v>
      </c>
      <c r="AB115" s="313">
        <f t="shared" si="116"/>
        <v>39</v>
      </c>
      <c r="AC115" s="313">
        <f t="shared" si="117"/>
        <v>43</v>
      </c>
      <c r="AD115" s="313">
        <f t="shared" si="118"/>
        <v>46</v>
      </c>
      <c r="AE115" s="313">
        <f t="shared" si="119"/>
        <v>49</v>
      </c>
      <c r="AF115" s="313">
        <f t="shared" si="120"/>
        <v>53</v>
      </c>
      <c r="AG115" s="313">
        <f t="shared" si="121"/>
        <v>58</v>
      </c>
    </row>
    <row r="116" spans="13:33" ht="12.75">
      <c r="M116" s="318">
        <v>8</v>
      </c>
      <c r="N116" s="313">
        <f aca="true" ca="1" t="shared" si="129" ref="N116:W116">ROUNDUP(RAND()*8,0)</f>
        <v>6</v>
      </c>
      <c r="O116" s="313">
        <f ca="1" t="shared" si="129"/>
        <v>3</v>
      </c>
      <c r="P116" s="313">
        <f ca="1" t="shared" si="129"/>
        <v>4</v>
      </c>
      <c r="Q116" s="313">
        <f ca="1" t="shared" si="129"/>
        <v>2</v>
      </c>
      <c r="R116" s="313">
        <f ca="1" t="shared" si="129"/>
        <v>7</v>
      </c>
      <c r="S116" s="313">
        <f ca="1" t="shared" si="129"/>
        <v>5</v>
      </c>
      <c r="T116" s="313">
        <f ca="1" t="shared" si="129"/>
        <v>5</v>
      </c>
      <c r="U116" s="313">
        <f ca="1" t="shared" si="129"/>
        <v>8</v>
      </c>
      <c r="V116" s="313">
        <f ca="1" t="shared" si="129"/>
        <v>7</v>
      </c>
      <c r="W116" s="313">
        <f ca="1" t="shared" si="129"/>
        <v>4</v>
      </c>
      <c r="X116" s="313">
        <f t="shared" si="112"/>
        <v>6</v>
      </c>
      <c r="Y116" s="313">
        <f t="shared" si="113"/>
        <v>9</v>
      </c>
      <c r="Z116" s="313">
        <f t="shared" si="114"/>
        <v>13</v>
      </c>
      <c r="AA116" s="313">
        <f t="shared" si="115"/>
        <v>15</v>
      </c>
      <c r="AB116" s="313">
        <f t="shared" si="116"/>
        <v>22</v>
      </c>
      <c r="AC116" s="313">
        <f t="shared" si="117"/>
        <v>27</v>
      </c>
      <c r="AD116" s="313">
        <f t="shared" si="118"/>
        <v>32</v>
      </c>
      <c r="AE116" s="313">
        <f t="shared" si="119"/>
        <v>40</v>
      </c>
      <c r="AF116" s="313">
        <f t="shared" si="120"/>
        <v>47</v>
      </c>
      <c r="AG116" s="313">
        <f t="shared" si="121"/>
        <v>51</v>
      </c>
    </row>
    <row r="117" spans="13:33" ht="12.75">
      <c r="M117" s="318">
        <v>10</v>
      </c>
      <c r="N117" s="313">
        <f aca="true" ca="1" t="shared" si="130" ref="N117:W117">ROUNDUP(RAND()*10,0)</f>
        <v>4</v>
      </c>
      <c r="O117" s="313">
        <f ca="1" t="shared" si="130"/>
        <v>3</v>
      </c>
      <c r="P117" s="313">
        <f ca="1" t="shared" si="130"/>
        <v>2</v>
      </c>
      <c r="Q117" s="313">
        <f ca="1" t="shared" si="130"/>
        <v>8</v>
      </c>
      <c r="R117" s="313">
        <f ca="1" t="shared" si="130"/>
        <v>9</v>
      </c>
      <c r="S117" s="313">
        <f ca="1" t="shared" si="130"/>
        <v>2</v>
      </c>
      <c r="T117" s="313">
        <f ca="1" t="shared" si="130"/>
        <v>7</v>
      </c>
      <c r="U117" s="313">
        <f ca="1" t="shared" si="130"/>
        <v>6</v>
      </c>
      <c r="V117" s="313">
        <f ca="1" t="shared" si="130"/>
        <v>6</v>
      </c>
      <c r="W117" s="313">
        <f ca="1" t="shared" si="130"/>
        <v>8</v>
      </c>
      <c r="X117" s="313">
        <f t="shared" si="112"/>
        <v>4</v>
      </c>
      <c r="Y117" s="313">
        <f t="shared" si="113"/>
        <v>7</v>
      </c>
      <c r="Z117" s="313">
        <f t="shared" si="114"/>
        <v>9</v>
      </c>
      <c r="AA117" s="313">
        <f t="shared" si="115"/>
        <v>17</v>
      </c>
      <c r="AB117" s="313">
        <f t="shared" si="116"/>
        <v>26</v>
      </c>
      <c r="AC117" s="313">
        <f t="shared" si="117"/>
        <v>28</v>
      </c>
      <c r="AD117" s="313">
        <f t="shared" si="118"/>
        <v>35</v>
      </c>
      <c r="AE117" s="313">
        <f t="shared" si="119"/>
        <v>41</v>
      </c>
      <c r="AF117" s="313">
        <f t="shared" si="120"/>
        <v>47</v>
      </c>
      <c r="AG117" s="313">
        <f t="shared" si="121"/>
        <v>55</v>
      </c>
    </row>
    <row r="118" spans="13:33" ht="12.75">
      <c r="M118" s="318">
        <v>6</v>
      </c>
      <c r="N118" s="313">
        <f aca="true" ca="1" t="shared" si="131" ref="N118:W118">ROUNDUP(RAND()*6,0)</f>
        <v>1</v>
      </c>
      <c r="O118" s="313">
        <f ca="1" t="shared" si="131"/>
        <v>1</v>
      </c>
      <c r="P118" s="313">
        <f ca="1" t="shared" si="131"/>
        <v>2</v>
      </c>
      <c r="Q118" s="313">
        <f ca="1" t="shared" si="131"/>
        <v>3</v>
      </c>
      <c r="R118" s="313">
        <f ca="1" t="shared" si="131"/>
        <v>4</v>
      </c>
      <c r="S118" s="313">
        <f ca="1" t="shared" si="131"/>
        <v>1</v>
      </c>
      <c r="T118" s="313">
        <f ca="1" t="shared" si="131"/>
        <v>6</v>
      </c>
      <c r="U118" s="313">
        <f ca="1" t="shared" si="131"/>
        <v>3</v>
      </c>
      <c r="V118" s="313">
        <f ca="1" t="shared" si="131"/>
        <v>6</v>
      </c>
      <c r="W118" s="313">
        <f ca="1" t="shared" si="131"/>
        <v>6</v>
      </c>
      <c r="X118" s="313">
        <f t="shared" si="112"/>
        <v>1</v>
      </c>
      <c r="Y118" s="313">
        <f t="shared" si="113"/>
        <v>2</v>
      </c>
      <c r="Z118" s="313">
        <f t="shared" si="114"/>
        <v>4</v>
      </c>
      <c r="AA118" s="313">
        <f t="shared" si="115"/>
        <v>7</v>
      </c>
      <c r="AB118" s="313">
        <f t="shared" si="116"/>
        <v>11</v>
      </c>
      <c r="AC118" s="313">
        <f t="shared" si="117"/>
        <v>12</v>
      </c>
      <c r="AD118" s="313">
        <f t="shared" si="118"/>
        <v>18</v>
      </c>
      <c r="AE118" s="313">
        <f t="shared" si="119"/>
        <v>21</v>
      </c>
      <c r="AF118" s="313">
        <f t="shared" si="120"/>
        <v>27</v>
      </c>
      <c r="AG118" s="313">
        <f t="shared" si="121"/>
        <v>33</v>
      </c>
    </row>
    <row r="119" spans="13:33" ht="12.75">
      <c r="M119" s="318">
        <v>8</v>
      </c>
      <c r="N119" s="313">
        <f aca="true" ca="1" t="shared" si="132" ref="N119:W120">ROUNDUP(RAND()*8,0)</f>
        <v>6</v>
      </c>
      <c r="O119" s="313">
        <f ca="1" t="shared" si="132"/>
        <v>5</v>
      </c>
      <c r="P119" s="313">
        <f ca="1" t="shared" si="132"/>
        <v>4</v>
      </c>
      <c r="Q119" s="313">
        <f ca="1" t="shared" si="132"/>
        <v>5</v>
      </c>
      <c r="R119" s="313">
        <f ca="1" t="shared" si="132"/>
        <v>5</v>
      </c>
      <c r="S119" s="313">
        <f ca="1" t="shared" si="132"/>
        <v>8</v>
      </c>
      <c r="T119" s="313">
        <f ca="1" t="shared" si="132"/>
        <v>5</v>
      </c>
      <c r="U119" s="313">
        <f ca="1" t="shared" si="132"/>
        <v>5</v>
      </c>
      <c r="V119" s="313">
        <f ca="1" t="shared" si="132"/>
        <v>4</v>
      </c>
      <c r="W119" s="313">
        <f ca="1" t="shared" si="132"/>
        <v>6</v>
      </c>
      <c r="X119" s="313">
        <f t="shared" si="112"/>
        <v>6</v>
      </c>
      <c r="Y119" s="313">
        <f t="shared" si="113"/>
        <v>11</v>
      </c>
      <c r="Z119" s="313">
        <f t="shared" si="114"/>
        <v>15</v>
      </c>
      <c r="AA119" s="313">
        <f t="shared" si="115"/>
        <v>20</v>
      </c>
      <c r="AB119" s="313">
        <f t="shared" si="116"/>
        <v>25</v>
      </c>
      <c r="AC119" s="313">
        <f t="shared" si="117"/>
        <v>33</v>
      </c>
      <c r="AD119" s="313">
        <f t="shared" si="118"/>
        <v>38</v>
      </c>
      <c r="AE119" s="313">
        <f t="shared" si="119"/>
        <v>43</v>
      </c>
      <c r="AF119" s="313">
        <f t="shared" si="120"/>
        <v>47</v>
      </c>
      <c r="AG119" s="313">
        <f t="shared" si="121"/>
        <v>53</v>
      </c>
    </row>
    <row r="120" spans="13:33" ht="12.75">
      <c r="M120" s="318">
        <v>8</v>
      </c>
      <c r="N120" s="313">
        <f ca="1" t="shared" si="132"/>
        <v>6</v>
      </c>
      <c r="O120" s="313">
        <f ca="1" t="shared" si="132"/>
        <v>7</v>
      </c>
      <c r="P120" s="313">
        <f ca="1" t="shared" si="132"/>
        <v>7</v>
      </c>
      <c r="Q120" s="313">
        <f ca="1" t="shared" si="132"/>
        <v>1</v>
      </c>
      <c r="R120" s="313">
        <f ca="1" t="shared" si="132"/>
        <v>7</v>
      </c>
      <c r="S120" s="313">
        <f ca="1" t="shared" si="132"/>
        <v>8</v>
      </c>
      <c r="T120" s="313">
        <f ca="1" t="shared" si="132"/>
        <v>2</v>
      </c>
      <c r="U120" s="313">
        <f ca="1" t="shared" si="132"/>
        <v>4</v>
      </c>
      <c r="V120" s="313">
        <f ca="1" t="shared" si="132"/>
        <v>5</v>
      </c>
      <c r="W120" s="313">
        <f ca="1" t="shared" si="132"/>
        <v>8</v>
      </c>
      <c r="X120" s="313">
        <f t="shared" si="112"/>
        <v>6</v>
      </c>
      <c r="Y120" s="313">
        <f t="shared" si="113"/>
        <v>13</v>
      </c>
      <c r="Z120" s="313">
        <f t="shared" si="114"/>
        <v>20</v>
      </c>
      <c r="AA120" s="313">
        <f t="shared" si="115"/>
        <v>21</v>
      </c>
      <c r="AB120" s="313">
        <f t="shared" si="116"/>
        <v>28</v>
      </c>
      <c r="AC120" s="313">
        <f t="shared" si="117"/>
        <v>36</v>
      </c>
      <c r="AD120" s="313">
        <f t="shared" si="118"/>
        <v>38</v>
      </c>
      <c r="AE120" s="313">
        <f t="shared" si="119"/>
        <v>42</v>
      </c>
      <c r="AF120" s="313">
        <f t="shared" si="120"/>
        <v>47</v>
      </c>
      <c r="AG120" s="313">
        <f t="shared" si="121"/>
        <v>55</v>
      </c>
    </row>
    <row r="121" spans="13:33" ht="12.75">
      <c r="M121" s="318">
        <v>12</v>
      </c>
      <c r="N121" s="313">
        <f aca="true" ca="1" t="shared" si="133" ref="N121:W121">ROUNDUP(RAND()*12,0)</f>
        <v>6</v>
      </c>
      <c r="O121" s="313">
        <f ca="1" t="shared" si="133"/>
        <v>10</v>
      </c>
      <c r="P121" s="313">
        <f ca="1" t="shared" si="133"/>
        <v>9</v>
      </c>
      <c r="Q121" s="313">
        <f ca="1" t="shared" si="133"/>
        <v>6</v>
      </c>
      <c r="R121" s="313">
        <f ca="1" t="shared" si="133"/>
        <v>2</v>
      </c>
      <c r="S121" s="313">
        <f ca="1" t="shared" si="133"/>
        <v>8</v>
      </c>
      <c r="T121" s="313">
        <f ca="1" t="shared" si="133"/>
        <v>3</v>
      </c>
      <c r="U121" s="313">
        <f ca="1" t="shared" si="133"/>
        <v>9</v>
      </c>
      <c r="V121" s="313">
        <f ca="1" t="shared" si="133"/>
        <v>9</v>
      </c>
      <c r="W121" s="313">
        <f ca="1" t="shared" si="133"/>
        <v>4</v>
      </c>
      <c r="X121" s="313">
        <f t="shared" si="112"/>
        <v>6</v>
      </c>
      <c r="Y121" s="313">
        <f t="shared" si="113"/>
        <v>16</v>
      </c>
      <c r="Z121" s="313">
        <f t="shared" si="114"/>
        <v>25</v>
      </c>
      <c r="AA121" s="313">
        <f t="shared" si="115"/>
        <v>31</v>
      </c>
      <c r="AB121" s="313">
        <f t="shared" si="116"/>
        <v>33</v>
      </c>
      <c r="AC121" s="313">
        <f t="shared" si="117"/>
        <v>41</v>
      </c>
      <c r="AD121" s="313">
        <f t="shared" si="118"/>
        <v>44</v>
      </c>
      <c r="AE121" s="313">
        <f t="shared" si="119"/>
        <v>53</v>
      </c>
      <c r="AF121" s="313">
        <f t="shared" si="120"/>
        <v>62</v>
      </c>
      <c r="AG121" s="313">
        <f t="shared" si="121"/>
        <v>66</v>
      </c>
    </row>
    <row r="122" spans="13:33" ht="12.75">
      <c r="M122" s="318">
        <v>6</v>
      </c>
      <c r="N122" s="313">
        <f aca="true" ca="1" t="shared" si="134" ref="N122:W122">ROUNDUP(RAND()*6,0)</f>
        <v>4</v>
      </c>
      <c r="O122" s="313">
        <f ca="1" t="shared" si="134"/>
        <v>6</v>
      </c>
      <c r="P122" s="313">
        <f ca="1" t="shared" si="134"/>
        <v>1</v>
      </c>
      <c r="Q122" s="313">
        <f ca="1" t="shared" si="134"/>
        <v>6</v>
      </c>
      <c r="R122" s="313">
        <f ca="1" t="shared" si="134"/>
        <v>4</v>
      </c>
      <c r="S122" s="313">
        <f ca="1" t="shared" si="134"/>
        <v>6</v>
      </c>
      <c r="T122" s="313">
        <f ca="1" t="shared" si="134"/>
        <v>3</v>
      </c>
      <c r="U122" s="313">
        <f ca="1" t="shared" si="134"/>
        <v>4</v>
      </c>
      <c r="V122" s="313">
        <f ca="1" t="shared" si="134"/>
        <v>6</v>
      </c>
      <c r="W122" s="313">
        <f ca="1" t="shared" si="134"/>
        <v>6</v>
      </c>
      <c r="X122" s="313">
        <f t="shared" si="112"/>
        <v>4</v>
      </c>
      <c r="Y122" s="313">
        <f t="shared" si="113"/>
        <v>10</v>
      </c>
      <c r="Z122" s="313">
        <f t="shared" si="114"/>
        <v>11</v>
      </c>
      <c r="AA122" s="313">
        <f t="shared" si="115"/>
        <v>17</v>
      </c>
      <c r="AB122" s="313">
        <f t="shared" si="116"/>
        <v>21</v>
      </c>
      <c r="AC122" s="313">
        <f t="shared" si="117"/>
        <v>27</v>
      </c>
      <c r="AD122" s="313">
        <f t="shared" si="118"/>
        <v>30</v>
      </c>
      <c r="AE122" s="313">
        <f t="shared" si="119"/>
        <v>34</v>
      </c>
      <c r="AF122" s="313">
        <f t="shared" si="120"/>
        <v>40</v>
      </c>
      <c r="AG122" s="313">
        <f t="shared" si="121"/>
        <v>46</v>
      </c>
    </row>
    <row r="123" spans="13:33" ht="12.75">
      <c r="M123" s="318">
        <v>4</v>
      </c>
      <c r="N123" s="313">
        <f aca="true" ca="1" t="shared" si="135" ref="N123:W123">ROUNDUP(RAND()*4,0)</f>
        <v>1</v>
      </c>
      <c r="O123" s="313">
        <f ca="1" t="shared" si="135"/>
        <v>1</v>
      </c>
      <c r="P123" s="313">
        <f ca="1" t="shared" si="135"/>
        <v>2</v>
      </c>
      <c r="Q123" s="313">
        <f ca="1" t="shared" si="135"/>
        <v>1</v>
      </c>
      <c r="R123" s="313">
        <f ca="1" t="shared" si="135"/>
        <v>4</v>
      </c>
      <c r="S123" s="313">
        <f ca="1" t="shared" si="135"/>
        <v>3</v>
      </c>
      <c r="T123" s="313">
        <f ca="1" t="shared" si="135"/>
        <v>3</v>
      </c>
      <c r="U123" s="313">
        <f ca="1" t="shared" si="135"/>
        <v>4</v>
      </c>
      <c r="V123" s="313">
        <f ca="1" t="shared" si="135"/>
        <v>1</v>
      </c>
      <c r="W123" s="313">
        <f ca="1" t="shared" si="135"/>
        <v>1</v>
      </c>
      <c r="X123" s="313">
        <f t="shared" si="112"/>
        <v>1</v>
      </c>
      <c r="Y123" s="313">
        <f t="shared" si="113"/>
        <v>2</v>
      </c>
      <c r="Z123" s="313">
        <f t="shared" si="114"/>
        <v>4</v>
      </c>
      <c r="AA123" s="313">
        <f t="shared" si="115"/>
        <v>5</v>
      </c>
      <c r="AB123" s="313">
        <f t="shared" si="116"/>
        <v>9</v>
      </c>
      <c r="AC123" s="313">
        <f t="shared" si="117"/>
        <v>12</v>
      </c>
      <c r="AD123" s="313">
        <f t="shared" si="118"/>
        <v>15</v>
      </c>
      <c r="AE123" s="313">
        <f t="shared" si="119"/>
        <v>19</v>
      </c>
      <c r="AF123" s="313">
        <f t="shared" si="120"/>
        <v>20</v>
      </c>
      <c r="AG123" s="313">
        <f t="shared" si="121"/>
        <v>21</v>
      </c>
    </row>
    <row r="124" spans="13:33" ht="12.75">
      <c r="M124" s="318">
        <v>6</v>
      </c>
      <c r="N124" s="313">
        <f aca="true" ca="1" t="shared" si="136" ref="N124:W125">ROUNDUP(RAND()*6,0)</f>
        <v>3</v>
      </c>
      <c r="O124" s="313">
        <f ca="1" t="shared" si="136"/>
        <v>5</v>
      </c>
      <c r="P124" s="313">
        <f ca="1" t="shared" si="136"/>
        <v>6</v>
      </c>
      <c r="Q124" s="313">
        <f ca="1" t="shared" si="136"/>
        <v>5</v>
      </c>
      <c r="R124" s="313">
        <f ca="1" t="shared" si="136"/>
        <v>1</v>
      </c>
      <c r="S124" s="313">
        <f ca="1" t="shared" si="136"/>
        <v>1</v>
      </c>
      <c r="T124" s="313">
        <f ca="1" t="shared" si="136"/>
        <v>3</v>
      </c>
      <c r="U124" s="313">
        <f ca="1" t="shared" si="136"/>
        <v>5</v>
      </c>
      <c r="V124" s="313">
        <f ca="1" t="shared" si="136"/>
        <v>6</v>
      </c>
      <c r="W124" s="313">
        <f ca="1" t="shared" si="136"/>
        <v>1</v>
      </c>
      <c r="X124" s="313">
        <f t="shared" si="112"/>
        <v>3</v>
      </c>
      <c r="Y124" s="313">
        <f t="shared" si="113"/>
        <v>8</v>
      </c>
      <c r="Z124" s="313">
        <f t="shared" si="114"/>
        <v>14</v>
      </c>
      <c r="AA124" s="313">
        <f t="shared" si="115"/>
        <v>19</v>
      </c>
      <c r="AB124" s="313">
        <f t="shared" si="116"/>
        <v>20</v>
      </c>
      <c r="AC124" s="313">
        <f t="shared" si="117"/>
        <v>21</v>
      </c>
      <c r="AD124" s="313">
        <f t="shared" si="118"/>
        <v>24</v>
      </c>
      <c r="AE124" s="313">
        <f t="shared" si="119"/>
        <v>29</v>
      </c>
      <c r="AF124" s="313">
        <f t="shared" si="120"/>
        <v>35</v>
      </c>
      <c r="AG124" s="313">
        <f t="shared" si="121"/>
        <v>36</v>
      </c>
    </row>
    <row r="125" spans="13:33" ht="12.75">
      <c r="M125" s="318">
        <v>6</v>
      </c>
      <c r="N125" s="313">
        <f ca="1" t="shared" si="136"/>
        <v>4</v>
      </c>
      <c r="O125" s="313">
        <f ca="1" t="shared" si="136"/>
        <v>2</v>
      </c>
      <c r="P125" s="313">
        <f ca="1" t="shared" si="136"/>
        <v>5</v>
      </c>
      <c r="Q125" s="313">
        <f ca="1" t="shared" si="136"/>
        <v>6</v>
      </c>
      <c r="R125" s="313">
        <f ca="1" t="shared" si="136"/>
        <v>3</v>
      </c>
      <c r="S125" s="313">
        <f ca="1" t="shared" si="136"/>
        <v>2</v>
      </c>
      <c r="T125" s="313">
        <f ca="1" t="shared" si="136"/>
        <v>5</v>
      </c>
      <c r="U125" s="313">
        <f ca="1" t="shared" si="136"/>
        <v>3</v>
      </c>
      <c r="V125" s="313">
        <f ca="1" t="shared" si="136"/>
        <v>4</v>
      </c>
      <c r="W125" s="313">
        <f ca="1" t="shared" si="136"/>
        <v>4</v>
      </c>
      <c r="X125" s="313">
        <f t="shared" si="112"/>
        <v>4</v>
      </c>
      <c r="Y125" s="313">
        <f t="shared" si="113"/>
        <v>6</v>
      </c>
      <c r="Z125" s="313">
        <f t="shared" si="114"/>
        <v>11</v>
      </c>
      <c r="AA125" s="313">
        <f t="shared" si="115"/>
        <v>17</v>
      </c>
      <c r="AB125" s="313">
        <f t="shared" si="116"/>
        <v>20</v>
      </c>
      <c r="AC125" s="313">
        <f t="shared" si="117"/>
        <v>22</v>
      </c>
      <c r="AD125" s="313">
        <f t="shared" si="118"/>
        <v>27</v>
      </c>
      <c r="AE125" s="313">
        <f t="shared" si="119"/>
        <v>30</v>
      </c>
      <c r="AF125" s="313">
        <f t="shared" si="120"/>
        <v>34</v>
      </c>
      <c r="AG125" s="313">
        <f t="shared" si="121"/>
        <v>38</v>
      </c>
    </row>
    <row r="126" spans="13:33" ht="12.75">
      <c r="M126" s="318">
        <v>10</v>
      </c>
      <c r="N126" s="313">
        <f aca="true" ca="1" t="shared" si="137" ref="N126:W126">ROUNDUP(RAND()*10,0)</f>
        <v>9</v>
      </c>
      <c r="O126" s="313">
        <f ca="1" t="shared" si="137"/>
        <v>3</v>
      </c>
      <c r="P126" s="313">
        <f ca="1" t="shared" si="137"/>
        <v>4</v>
      </c>
      <c r="Q126" s="313">
        <f ca="1" t="shared" si="137"/>
        <v>9</v>
      </c>
      <c r="R126" s="313">
        <f ca="1" t="shared" si="137"/>
        <v>5</v>
      </c>
      <c r="S126" s="313">
        <f ca="1" t="shared" si="137"/>
        <v>7</v>
      </c>
      <c r="T126" s="313">
        <f ca="1" t="shared" si="137"/>
        <v>8</v>
      </c>
      <c r="U126" s="313">
        <f ca="1" t="shared" si="137"/>
        <v>1</v>
      </c>
      <c r="V126" s="313">
        <f ca="1" t="shared" si="137"/>
        <v>6</v>
      </c>
      <c r="W126" s="313">
        <f ca="1" t="shared" si="137"/>
        <v>5</v>
      </c>
      <c r="X126" s="313">
        <f t="shared" si="112"/>
        <v>9</v>
      </c>
      <c r="Y126" s="313">
        <f t="shared" si="113"/>
        <v>12</v>
      </c>
      <c r="Z126" s="313">
        <f t="shared" si="114"/>
        <v>16</v>
      </c>
      <c r="AA126" s="313">
        <f t="shared" si="115"/>
        <v>25</v>
      </c>
      <c r="AB126" s="313">
        <f t="shared" si="116"/>
        <v>30</v>
      </c>
      <c r="AC126" s="313">
        <f t="shared" si="117"/>
        <v>37</v>
      </c>
      <c r="AD126" s="313">
        <f t="shared" si="118"/>
        <v>45</v>
      </c>
      <c r="AE126" s="313">
        <f t="shared" si="119"/>
        <v>46</v>
      </c>
      <c r="AF126" s="313">
        <f t="shared" si="120"/>
        <v>52</v>
      </c>
      <c r="AG126" s="313">
        <f t="shared" si="121"/>
        <v>57</v>
      </c>
    </row>
    <row r="127" spans="13:33" ht="12.75">
      <c r="M127" s="318">
        <v>4</v>
      </c>
      <c r="N127" s="313">
        <f aca="true" ca="1" t="shared" si="138" ref="N127:W127">ROUNDUP(RAND()*4,0)</f>
        <v>3</v>
      </c>
      <c r="O127" s="313">
        <f ca="1" t="shared" si="138"/>
        <v>3</v>
      </c>
      <c r="P127" s="313">
        <f ca="1" t="shared" si="138"/>
        <v>4</v>
      </c>
      <c r="Q127" s="313">
        <f ca="1" t="shared" si="138"/>
        <v>3</v>
      </c>
      <c r="R127" s="313">
        <f ca="1" t="shared" si="138"/>
        <v>4</v>
      </c>
      <c r="S127" s="313">
        <f ca="1" t="shared" si="138"/>
        <v>1</v>
      </c>
      <c r="T127" s="313">
        <f ca="1" t="shared" si="138"/>
        <v>4</v>
      </c>
      <c r="U127" s="313">
        <f ca="1" t="shared" si="138"/>
        <v>4</v>
      </c>
      <c r="V127" s="313">
        <f ca="1" t="shared" si="138"/>
        <v>1</v>
      </c>
      <c r="W127" s="313">
        <f ca="1" t="shared" si="138"/>
        <v>3</v>
      </c>
      <c r="X127" s="313">
        <f t="shared" si="112"/>
        <v>3</v>
      </c>
      <c r="Y127" s="313">
        <f t="shared" si="113"/>
        <v>6</v>
      </c>
      <c r="Z127" s="313">
        <f t="shared" si="114"/>
        <v>10</v>
      </c>
      <c r="AA127" s="313">
        <f t="shared" si="115"/>
        <v>13</v>
      </c>
      <c r="AB127" s="313">
        <f t="shared" si="116"/>
        <v>17</v>
      </c>
      <c r="AC127" s="313">
        <f t="shared" si="117"/>
        <v>18</v>
      </c>
      <c r="AD127" s="313">
        <f t="shared" si="118"/>
        <v>22</v>
      </c>
      <c r="AE127" s="313">
        <f t="shared" si="119"/>
        <v>26</v>
      </c>
      <c r="AF127" s="313">
        <f t="shared" si="120"/>
        <v>27</v>
      </c>
      <c r="AG127" s="313">
        <f t="shared" si="121"/>
        <v>30</v>
      </c>
    </row>
    <row r="128" spans="13:33" ht="12.75">
      <c r="M128" s="318">
        <v>12</v>
      </c>
      <c r="N128" s="313">
        <f aca="true" ca="1" t="shared" si="139" ref="N128:W128">ROUNDUP(RAND()*12,0)</f>
        <v>2</v>
      </c>
      <c r="O128" s="313">
        <f ca="1" t="shared" si="139"/>
        <v>11</v>
      </c>
      <c r="P128" s="313">
        <f ca="1" t="shared" si="139"/>
        <v>7</v>
      </c>
      <c r="Q128" s="313">
        <f ca="1" t="shared" si="139"/>
        <v>10</v>
      </c>
      <c r="R128" s="313">
        <f ca="1" t="shared" si="139"/>
        <v>1</v>
      </c>
      <c r="S128" s="313">
        <f ca="1" t="shared" si="139"/>
        <v>1</v>
      </c>
      <c r="T128" s="313">
        <f ca="1" t="shared" si="139"/>
        <v>11</v>
      </c>
      <c r="U128" s="313">
        <f ca="1" t="shared" si="139"/>
        <v>11</v>
      </c>
      <c r="V128" s="313">
        <f ca="1" t="shared" si="139"/>
        <v>12</v>
      </c>
      <c r="W128" s="313">
        <f ca="1" t="shared" si="139"/>
        <v>11</v>
      </c>
      <c r="X128" s="313">
        <f t="shared" si="112"/>
        <v>2</v>
      </c>
      <c r="Y128" s="313">
        <f t="shared" si="113"/>
        <v>13</v>
      </c>
      <c r="Z128" s="313">
        <f t="shared" si="114"/>
        <v>20</v>
      </c>
      <c r="AA128" s="313">
        <f t="shared" si="115"/>
        <v>30</v>
      </c>
      <c r="AB128" s="313">
        <f t="shared" si="116"/>
        <v>31</v>
      </c>
      <c r="AC128" s="313">
        <f t="shared" si="117"/>
        <v>32</v>
      </c>
      <c r="AD128" s="313">
        <f t="shared" si="118"/>
        <v>43</v>
      </c>
      <c r="AE128" s="313">
        <f t="shared" si="119"/>
        <v>54</v>
      </c>
      <c r="AF128" s="313">
        <f t="shared" si="120"/>
        <v>66</v>
      </c>
      <c r="AG128" s="313">
        <f t="shared" si="121"/>
        <v>77</v>
      </c>
    </row>
    <row r="129" spans="13:33" ht="12.75">
      <c r="M129" s="318" t="s">
        <v>943</v>
      </c>
      <c r="N129" s="313">
        <v>0</v>
      </c>
      <c r="O129" s="313">
        <v>0</v>
      </c>
      <c r="P129" s="313">
        <v>0</v>
      </c>
      <c r="Q129" s="313">
        <v>0</v>
      </c>
      <c r="R129" s="313">
        <v>0</v>
      </c>
      <c r="S129" s="313">
        <v>0</v>
      </c>
      <c r="T129" s="313">
        <v>0</v>
      </c>
      <c r="U129" s="313">
        <v>0</v>
      </c>
      <c r="V129" s="313">
        <v>0</v>
      </c>
      <c r="W129" s="313">
        <v>0</v>
      </c>
      <c r="X129" s="313">
        <f t="shared" si="112"/>
        <v>0</v>
      </c>
      <c r="Y129" s="313">
        <f t="shared" si="113"/>
        <v>0</v>
      </c>
      <c r="Z129" s="313">
        <f t="shared" si="114"/>
        <v>0</v>
      </c>
      <c r="AA129" s="313">
        <f t="shared" si="115"/>
        <v>0</v>
      </c>
      <c r="AB129" s="313">
        <f t="shared" si="116"/>
        <v>0</v>
      </c>
      <c r="AC129" s="313">
        <f t="shared" si="117"/>
        <v>0</v>
      </c>
      <c r="AD129" s="313">
        <f t="shared" si="118"/>
        <v>0</v>
      </c>
      <c r="AE129" s="313">
        <f t="shared" si="119"/>
        <v>0</v>
      </c>
      <c r="AF129" s="313">
        <f t="shared" si="120"/>
        <v>0</v>
      </c>
      <c r="AG129" s="313">
        <f t="shared" si="121"/>
        <v>0</v>
      </c>
    </row>
    <row r="130" spans="13:33" ht="12.75">
      <c r="M130" s="318">
        <v>20</v>
      </c>
      <c r="N130" s="313">
        <f aca="true" ca="1" t="shared" si="140" ref="N130:W130">ROUNDUP(RAND()*20,0)</f>
        <v>17</v>
      </c>
      <c r="O130" s="313">
        <f ca="1" t="shared" si="140"/>
        <v>13</v>
      </c>
      <c r="P130" s="313">
        <f ca="1" t="shared" si="140"/>
        <v>2</v>
      </c>
      <c r="Q130" s="313">
        <f ca="1" t="shared" si="140"/>
        <v>15</v>
      </c>
      <c r="R130" s="313">
        <f ca="1" t="shared" si="140"/>
        <v>18</v>
      </c>
      <c r="S130" s="313">
        <f ca="1" t="shared" si="140"/>
        <v>8</v>
      </c>
      <c r="T130" s="313">
        <f ca="1" t="shared" si="140"/>
        <v>5</v>
      </c>
      <c r="U130" s="313">
        <f ca="1" t="shared" si="140"/>
        <v>17</v>
      </c>
      <c r="V130" s="313">
        <f ca="1" t="shared" si="140"/>
        <v>10</v>
      </c>
      <c r="W130" s="313">
        <f ca="1" t="shared" si="140"/>
        <v>15</v>
      </c>
      <c r="X130" s="313">
        <f t="shared" si="112"/>
        <v>17</v>
      </c>
      <c r="Y130" s="313">
        <f t="shared" si="113"/>
        <v>30</v>
      </c>
      <c r="Z130" s="313">
        <f t="shared" si="114"/>
        <v>32</v>
      </c>
      <c r="AA130" s="313">
        <f t="shared" si="115"/>
        <v>47</v>
      </c>
      <c r="AB130" s="313">
        <f t="shared" si="116"/>
        <v>65</v>
      </c>
      <c r="AC130" s="313">
        <f t="shared" si="117"/>
        <v>73</v>
      </c>
      <c r="AD130" s="313">
        <f t="shared" si="118"/>
        <v>78</v>
      </c>
      <c r="AE130" s="313">
        <f t="shared" si="119"/>
        <v>95</v>
      </c>
      <c r="AF130" s="313">
        <f t="shared" si="120"/>
        <v>105</v>
      </c>
      <c r="AG130" s="313">
        <f t="shared" si="121"/>
        <v>120</v>
      </c>
    </row>
    <row r="131" spans="13:33" ht="12.75">
      <c r="M131" s="318">
        <v>6</v>
      </c>
      <c r="N131" s="313">
        <f aca="true" ca="1" t="shared" si="141" ref="N131:W131">ROUNDUP(RAND()*6,0)</f>
        <v>2</v>
      </c>
      <c r="O131" s="313">
        <f ca="1" t="shared" si="141"/>
        <v>2</v>
      </c>
      <c r="P131" s="313">
        <f ca="1" t="shared" si="141"/>
        <v>2</v>
      </c>
      <c r="Q131" s="313">
        <f ca="1" t="shared" si="141"/>
        <v>4</v>
      </c>
      <c r="R131" s="313">
        <f ca="1" t="shared" si="141"/>
        <v>4</v>
      </c>
      <c r="S131" s="313">
        <f ca="1" t="shared" si="141"/>
        <v>2</v>
      </c>
      <c r="T131" s="313">
        <f ca="1" t="shared" si="141"/>
        <v>6</v>
      </c>
      <c r="U131" s="313">
        <f ca="1" t="shared" si="141"/>
        <v>6</v>
      </c>
      <c r="V131" s="313">
        <f ca="1" t="shared" si="141"/>
        <v>6</v>
      </c>
      <c r="W131" s="313">
        <f ca="1" t="shared" si="141"/>
        <v>1</v>
      </c>
      <c r="X131" s="313">
        <f t="shared" si="112"/>
        <v>2</v>
      </c>
      <c r="Y131" s="313">
        <f t="shared" si="113"/>
        <v>4</v>
      </c>
      <c r="Z131" s="313">
        <f t="shared" si="114"/>
        <v>6</v>
      </c>
      <c r="AA131" s="313">
        <f t="shared" si="115"/>
        <v>10</v>
      </c>
      <c r="AB131" s="313">
        <f t="shared" si="116"/>
        <v>14</v>
      </c>
      <c r="AC131" s="313">
        <f t="shared" si="117"/>
        <v>16</v>
      </c>
      <c r="AD131" s="313">
        <f t="shared" si="118"/>
        <v>22</v>
      </c>
      <c r="AE131" s="313">
        <f t="shared" si="119"/>
        <v>28</v>
      </c>
      <c r="AF131" s="313">
        <f t="shared" si="120"/>
        <v>34</v>
      </c>
      <c r="AG131" s="313">
        <f t="shared" si="121"/>
        <v>35</v>
      </c>
    </row>
    <row r="132" spans="13:33" ht="12.75">
      <c r="M132" s="318">
        <v>8</v>
      </c>
      <c r="N132" s="313">
        <f aca="true" ca="1" t="shared" si="142" ref="N132:W132">ROUNDUP(RAND()*8,0)</f>
        <v>6</v>
      </c>
      <c r="O132" s="313">
        <f ca="1" t="shared" si="142"/>
        <v>1</v>
      </c>
      <c r="P132" s="313">
        <f ca="1" t="shared" si="142"/>
        <v>6</v>
      </c>
      <c r="Q132" s="313">
        <f ca="1" t="shared" si="142"/>
        <v>2</v>
      </c>
      <c r="R132" s="313">
        <f ca="1" t="shared" si="142"/>
        <v>5</v>
      </c>
      <c r="S132" s="313">
        <f ca="1" t="shared" si="142"/>
        <v>4</v>
      </c>
      <c r="T132" s="313">
        <f ca="1" t="shared" si="142"/>
        <v>6</v>
      </c>
      <c r="U132" s="313">
        <f ca="1" t="shared" si="142"/>
        <v>5</v>
      </c>
      <c r="V132" s="313">
        <f ca="1" t="shared" si="142"/>
        <v>2</v>
      </c>
      <c r="W132" s="313">
        <f ca="1" t="shared" si="142"/>
        <v>1</v>
      </c>
      <c r="X132" s="313">
        <f t="shared" si="112"/>
        <v>6</v>
      </c>
      <c r="Y132" s="313">
        <f t="shared" si="113"/>
        <v>7</v>
      </c>
      <c r="Z132" s="313">
        <f t="shared" si="114"/>
        <v>13</v>
      </c>
      <c r="AA132" s="313">
        <f t="shared" si="115"/>
        <v>15</v>
      </c>
      <c r="AB132" s="313">
        <f t="shared" si="116"/>
        <v>20</v>
      </c>
      <c r="AC132" s="313">
        <f t="shared" si="117"/>
        <v>24</v>
      </c>
      <c r="AD132" s="313">
        <f t="shared" si="118"/>
        <v>30</v>
      </c>
      <c r="AE132" s="313">
        <f t="shared" si="119"/>
        <v>35</v>
      </c>
      <c r="AF132" s="313">
        <f t="shared" si="120"/>
        <v>37</v>
      </c>
      <c r="AG132" s="313">
        <f t="shared" si="121"/>
        <v>38</v>
      </c>
    </row>
    <row r="133" spans="13:33" ht="12.75">
      <c r="M133" s="318">
        <v>6</v>
      </c>
      <c r="N133" s="313">
        <f aca="true" ca="1" t="shared" si="143" ref="N133:W134">ROUNDUP(RAND()*6,0)</f>
        <v>4</v>
      </c>
      <c r="O133" s="313">
        <f ca="1" t="shared" si="143"/>
        <v>6</v>
      </c>
      <c r="P133" s="313">
        <f ca="1" t="shared" si="143"/>
        <v>5</v>
      </c>
      <c r="Q133" s="313">
        <f ca="1" t="shared" si="143"/>
        <v>3</v>
      </c>
      <c r="R133" s="313">
        <f ca="1" t="shared" si="143"/>
        <v>3</v>
      </c>
      <c r="S133" s="313">
        <f ca="1" t="shared" si="143"/>
        <v>1</v>
      </c>
      <c r="T133" s="313">
        <f ca="1" t="shared" si="143"/>
        <v>4</v>
      </c>
      <c r="U133" s="313">
        <f ca="1" t="shared" si="143"/>
        <v>2</v>
      </c>
      <c r="V133" s="313">
        <f ca="1" t="shared" si="143"/>
        <v>1</v>
      </c>
      <c r="W133" s="313">
        <f ca="1" t="shared" si="143"/>
        <v>1</v>
      </c>
      <c r="X133" s="313">
        <f t="shared" si="112"/>
        <v>4</v>
      </c>
      <c r="Y133" s="313">
        <f t="shared" si="113"/>
        <v>10</v>
      </c>
      <c r="Z133" s="313">
        <f t="shared" si="114"/>
        <v>15</v>
      </c>
      <c r="AA133" s="313">
        <f t="shared" si="115"/>
        <v>18</v>
      </c>
      <c r="AB133" s="313">
        <f t="shared" si="116"/>
        <v>21</v>
      </c>
      <c r="AC133" s="313">
        <f t="shared" si="117"/>
        <v>22</v>
      </c>
      <c r="AD133" s="313">
        <f t="shared" si="118"/>
        <v>26</v>
      </c>
      <c r="AE133" s="313">
        <f t="shared" si="119"/>
        <v>28</v>
      </c>
      <c r="AF133" s="313">
        <f t="shared" si="120"/>
        <v>29</v>
      </c>
      <c r="AG133" s="313">
        <f t="shared" si="121"/>
        <v>30</v>
      </c>
    </row>
    <row r="134" spans="13:33" ht="12.75">
      <c r="M134" s="318">
        <v>6</v>
      </c>
      <c r="N134" s="313">
        <f ca="1" t="shared" si="143"/>
        <v>1</v>
      </c>
      <c r="O134" s="313">
        <f ca="1" t="shared" si="143"/>
        <v>5</v>
      </c>
      <c r="P134" s="313">
        <f ca="1" t="shared" si="143"/>
        <v>2</v>
      </c>
      <c r="Q134" s="313">
        <f ca="1" t="shared" si="143"/>
        <v>1</v>
      </c>
      <c r="R134" s="313">
        <f ca="1" t="shared" si="143"/>
        <v>3</v>
      </c>
      <c r="S134" s="313">
        <f ca="1" t="shared" si="143"/>
        <v>2</v>
      </c>
      <c r="T134" s="313">
        <f ca="1" t="shared" si="143"/>
        <v>3</v>
      </c>
      <c r="U134" s="313">
        <f ca="1" t="shared" si="143"/>
        <v>2</v>
      </c>
      <c r="V134" s="313">
        <f ca="1" t="shared" si="143"/>
        <v>6</v>
      </c>
      <c r="W134" s="313">
        <f ca="1" t="shared" si="143"/>
        <v>3</v>
      </c>
      <c r="X134" s="313">
        <f t="shared" si="112"/>
        <v>1</v>
      </c>
      <c r="Y134" s="313">
        <f t="shared" si="113"/>
        <v>6</v>
      </c>
      <c r="Z134" s="313">
        <f t="shared" si="114"/>
        <v>8</v>
      </c>
      <c r="AA134" s="313">
        <f t="shared" si="115"/>
        <v>9</v>
      </c>
      <c r="AB134" s="313">
        <f t="shared" si="116"/>
        <v>12</v>
      </c>
      <c r="AC134" s="313">
        <f t="shared" si="117"/>
        <v>14</v>
      </c>
      <c r="AD134" s="313">
        <f t="shared" si="118"/>
        <v>17</v>
      </c>
      <c r="AE134" s="313">
        <f t="shared" si="119"/>
        <v>19</v>
      </c>
      <c r="AF134" s="313">
        <f t="shared" si="120"/>
        <v>25</v>
      </c>
      <c r="AG134" s="313">
        <f t="shared" si="121"/>
        <v>28</v>
      </c>
    </row>
    <row r="135" spans="13:33" ht="12.75">
      <c r="M135" s="318">
        <v>8</v>
      </c>
      <c r="N135" s="313">
        <v>8</v>
      </c>
      <c r="O135" s="313">
        <v>8</v>
      </c>
      <c r="P135" s="313">
        <v>8</v>
      </c>
      <c r="Q135" s="313">
        <v>8</v>
      </c>
      <c r="R135" s="313">
        <v>8</v>
      </c>
      <c r="S135" s="313">
        <v>8</v>
      </c>
      <c r="T135" s="313">
        <v>8</v>
      </c>
      <c r="U135" s="313">
        <v>8</v>
      </c>
      <c r="V135" s="313">
        <v>8</v>
      </c>
      <c r="W135" s="313">
        <v>8</v>
      </c>
      <c r="X135" s="313">
        <f t="shared" si="112"/>
        <v>8</v>
      </c>
      <c r="Y135" s="313">
        <f t="shared" si="113"/>
        <v>16</v>
      </c>
      <c r="Z135" s="313">
        <f t="shared" si="114"/>
        <v>24</v>
      </c>
      <c r="AA135" s="313">
        <f t="shared" si="115"/>
        <v>32</v>
      </c>
      <c r="AB135" s="313">
        <f t="shared" si="116"/>
        <v>40</v>
      </c>
      <c r="AC135" s="313">
        <f t="shared" si="117"/>
        <v>48</v>
      </c>
      <c r="AD135" s="313">
        <f t="shared" si="118"/>
        <v>56</v>
      </c>
      <c r="AE135" s="313">
        <f t="shared" si="119"/>
        <v>64</v>
      </c>
      <c r="AF135" s="313">
        <f t="shared" si="120"/>
        <v>72</v>
      </c>
      <c r="AG135" s="313">
        <f t="shared" si="121"/>
        <v>80</v>
      </c>
    </row>
    <row r="136" spans="13:33" ht="12.75">
      <c r="M136" s="318">
        <v>4</v>
      </c>
      <c r="N136" s="313">
        <f aca="true" ca="1" t="shared" si="144" ref="N136:W136">ROUNDUP(RAND()*4,0)</f>
        <v>2</v>
      </c>
      <c r="O136" s="313">
        <f ca="1" t="shared" si="144"/>
        <v>3</v>
      </c>
      <c r="P136" s="313">
        <f ca="1" t="shared" si="144"/>
        <v>4</v>
      </c>
      <c r="Q136" s="313">
        <f ca="1" t="shared" si="144"/>
        <v>2</v>
      </c>
      <c r="R136" s="313">
        <f ca="1" t="shared" si="144"/>
        <v>3</v>
      </c>
      <c r="S136" s="313">
        <f ca="1" t="shared" si="144"/>
        <v>1</v>
      </c>
      <c r="T136" s="313">
        <f ca="1" t="shared" si="144"/>
        <v>1</v>
      </c>
      <c r="U136" s="313">
        <f ca="1" t="shared" si="144"/>
        <v>1</v>
      </c>
      <c r="V136" s="313">
        <f ca="1" t="shared" si="144"/>
        <v>4</v>
      </c>
      <c r="W136" s="313">
        <f ca="1" t="shared" si="144"/>
        <v>4</v>
      </c>
      <c r="X136" s="313">
        <f t="shared" si="112"/>
        <v>2</v>
      </c>
      <c r="Y136" s="313">
        <f t="shared" si="113"/>
        <v>5</v>
      </c>
      <c r="Z136" s="313">
        <f t="shared" si="114"/>
        <v>9</v>
      </c>
      <c r="AA136" s="313">
        <f t="shared" si="115"/>
        <v>11</v>
      </c>
      <c r="AB136" s="313">
        <f t="shared" si="116"/>
        <v>14</v>
      </c>
      <c r="AC136" s="313">
        <f t="shared" si="117"/>
        <v>15</v>
      </c>
      <c r="AD136" s="313">
        <f t="shared" si="118"/>
        <v>16</v>
      </c>
      <c r="AE136" s="313">
        <f t="shared" si="119"/>
        <v>17</v>
      </c>
      <c r="AF136" s="313">
        <f t="shared" si="120"/>
        <v>21</v>
      </c>
      <c r="AG136" s="313">
        <f t="shared" si="121"/>
        <v>25</v>
      </c>
    </row>
    <row r="137" spans="13:33" ht="12.75">
      <c r="M137" s="318">
        <v>6</v>
      </c>
      <c r="N137" s="313">
        <f aca="true" ca="1" t="shared" si="145" ref="N137:W137">ROUNDUP(RAND()*6,0)</f>
        <v>1</v>
      </c>
      <c r="O137" s="313">
        <f ca="1" t="shared" si="145"/>
        <v>3</v>
      </c>
      <c r="P137" s="313">
        <f ca="1" t="shared" si="145"/>
        <v>4</v>
      </c>
      <c r="Q137" s="313">
        <f ca="1" t="shared" si="145"/>
        <v>3</v>
      </c>
      <c r="R137" s="313">
        <f ca="1" t="shared" si="145"/>
        <v>6</v>
      </c>
      <c r="S137" s="313">
        <f ca="1" t="shared" si="145"/>
        <v>5</v>
      </c>
      <c r="T137" s="313">
        <f ca="1" t="shared" si="145"/>
        <v>5</v>
      </c>
      <c r="U137" s="313">
        <f ca="1" t="shared" si="145"/>
        <v>6</v>
      </c>
      <c r="V137" s="313">
        <f ca="1" t="shared" si="145"/>
        <v>1</v>
      </c>
      <c r="W137" s="313">
        <f ca="1" t="shared" si="145"/>
        <v>4</v>
      </c>
      <c r="X137" s="313">
        <f aca="true" t="shared" si="146" ref="X137:X168">SUM(N137)</f>
        <v>1</v>
      </c>
      <c r="Y137" s="313">
        <f aca="true" t="shared" si="147" ref="Y137:Y168">SUM(X137,O137)</f>
        <v>4</v>
      </c>
      <c r="Z137" s="313">
        <f aca="true" t="shared" si="148" ref="Z137:Z168">SUM(Y137,P137)</f>
        <v>8</v>
      </c>
      <c r="AA137" s="313">
        <f aca="true" t="shared" si="149" ref="AA137:AA168">SUM(Z137,Q137)</f>
        <v>11</v>
      </c>
      <c r="AB137" s="313">
        <f aca="true" t="shared" si="150" ref="AB137:AB168">SUM(AA137,R137)</f>
        <v>17</v>
      </c>
      <c r="AC137" s="313">
        <f aca="true" t="shared" si="151" ref="AC137:AC168">SUM(AB137,S137)</f>
        <v>22</v>
      </c>
      <c r="AD137" s="313">
        <f aca="true" t="shared" si="152" ref="AD137:AD168">SUM(AC137,T137)</f>
        <v>27</v>
      </c>
      <c r="AE137" s="313">
        <f aca="true" t="shared" si="153" ref="AE137:AE168">SUM(AD137,U137)</f>
        <v>33</v>
      </c>
      <c r="AF137" s="313">
        <f aca="true" t="shared" si="154" ref="AF137:AF168">SUM(AE137,V137)</f>
        <v>34</v>
      </c>
      <c r="AG137" s="313">
        <f aca="true" t="shared" si="155" ref="AG137:AG168">SUM(AF137,W137)</f>
        <v>38</v>
      </c>
    </row>
    <row r="138" spans="13:33" ht="12.75">
      <c r="M138" s="318">
        <v>10</v>
      </c>
      <c r="N138" s="313">
        <f aca="true" ca="1" t="shared" si="156" ref="N138:W138">ROUNDUP(RAND()*10,0)</f>
        <v>9</v>
      </c>
      <c r="O138" s="313">
        <f ca="1" t="shared" si="156"/>
        <v>7</v>
      </c>
      <c r="P138" s="313">
        <f ca="1" t="shared" si="156"/>
        <v>10</v>
      </c>
      <c r="Q138" s="313">
        <f ca="1" t="shared" si="156"/>
        <v>2</v>
      </c>
      <c r="R138" s="313">
        <f ca="1" t="shared" si="156"/>
        <v>4</v>
      </c>
      <c r="S138" s="313">
        <f ca="1" t="shared" si="156"/>
        <v>3</v>
      </c>
      <c r="T138" s="313">
        <f ca="1" t="shared" si="156"/>
        <v>5</v>
      </c>
      <c r="U138" s="313">
        <f ca="1" t="shared" si="156"/>
        <v>8</v>
      </c>
      <c r="V138" s="313">
        <f ca="1" t="shared" si="156"/>
        <v>3</v>
      </c>
      <c r="W138" s="313">
        <f ca="1" t="shared" si="156"/>
        <v>4</v>
      </c>
      <c r="X138" s="313">
        <f t="shared" si="146"/>
        <v>9</v>
      </c>
      <c r="Y138" s="313">
        <f t="shared" si="147"/>
        <v>16</v>
      </c>
      <c r="Z138" s="313">
        <f t="shared" si="148"/>
        <v>26</v>
      </c>
      <c r="AA138" s="313">
        <f t="shared" si="149"/>
        <v>28</v>
      </c>
      <c r="AB138" s="313">
        <f t="shared" si="150"/>
        <v>32</v>
      </c>
      <c r="AC138" s="313">
        <f t="shared" si="151"/>
        <v>35</v>
      </c>
      <c r="AD138" s="313">
        <f t="shared" si="152"/>
        <v>40</v>
      </c>
      <c r="AE138" s="313">
        <f t="shared" si="153"/>
        <v>48</v>
      </c>
      <c r="AF138" s="313">
        <f t="shared" si="154"/>
        <v>51</v>
      </c>
      <c r="AG138" s="313">
        <f t="shared" si="155"/>
        <v>55</v>
      </c>
    </row>
    <row r="139" spans="13:33" ht="12.75">
      <c r="M139" s="318">
        <v>4</v>
      </c>
      <c r="N139" s="313">
        <f aca="true" ca="1" t="shared" si="157" ref="N139:W139">ROUNDUP(RAND()*4,0)</f>
        <v>1</v>
      </c>
      <c r="O139" s="313">
        <f ca="1" t="shared" si="157"/>
        <v>4</v>
      </c>
      <c r="P139" s="313">
        <f ca="1" t="shared" si="157"/>
        <v>3</v>
      </c>
      <c r="Q139" s="313">
        <f ca="1" t="shared" si="157"/>
        <v>1</v>
      </c>
      <c r="R139" s="313">
        <f ca="1" t="shared" si="157"/>
        <v>3</v>
      </c>
      <c r="S139" s="313">
        <f ca="1" t="shared" si="157"/>
        <v>2</v>
      </c>
      <c r="T139" s="313">
        <f ca="1" t="shared" si="157"/>
        <v>4</v>
      </c>
      <c r="U139" s="313">
        <f ca="1" t="shared" si="157"/>
        <v>4</v>
      </c>
      <c r="V139" s="313">
        <f ca="1" t="shared" si="157"/>
        <v>4</v>
      </c>
      <c r="W139" s="313">
        <f ca="1" t="shared" si="157"/>
        <v>2</v>
      </c>
      <c r="X139" s="313">
        <f t="shared" si="146"/>
        <v>1</v>
      </c>
      <c r="Y139" s="313">
        <f t="shared" si="147"/>
        <v>5</v>
      </c>
      <c r="Z139" s="313">
        <f t="shared" si="148"/>
        <v>8</v>
      </c>
      <c r="AA139" s="313">
        <f t="shared" si="149"/>
        <v>9</v>
      </c>
      <c r="AB139" s="313">
        <f t="shared" si="150"/>
        <v>12</v>
      </c>
      <c r="AC139" s="313">
        <f t="shared" si="151"/>
        <v>14</v>
      </c>
      <c r="AD139" s="313">
        <f t="shared" si="152"/>
        <v>18</v>
      </c>
      <c r="AE139" s="313">
        <f t="shared" si="153"/>
        <v>22</v>
      </c>
      <c r="AF139" s="313">
        <f t="shared" si="154"/>
        <v>26</v>
      </c>
      <c r="AG139" s="313">
        <f t="shared" si="155"/>
        <v>28</v>
      </c>
    </row>
    <row r="140" spans="13:33" ht="12.75">
      <c r="M140" s="318">
        <v>6</v>
      </c>
      <c r="N140" s="313">
        <f aca="true" ca="1" t="shared" si="158" ref="N140:W140">ROUNDUP(RAND()*6,0)</f>
        <v>6</v>
      </c>
      <c r="O140" s="313">
        <f ca="1" t="shared" si="158"/>
        <v>3</v>
      </c>
      <c r="P140" s="313">
        <f ca="1" t="shared" si="158"/>
        <v>6</v>
      </c>
      <c r="Q140" s="313">
        <f ca="1" t="shared" si="158"/>
        <v>5</v>
      </c>
      <c r="R140" s="313">
        <f ca="1" t="shared" si="158"/>
        <v>5</v>
      </c>
      <c r="S140" s="313">
        <f ca="1" t="shared" si="158"/>
        <v>4</v>
      </c>
      <c r="T140" s="313">
        <f ca="1" t="shared" si="158"/>
        <v>6</v>
      </c>
      <c r="U140" s="313">
        <f ca="1" t="shared" si="158"/>
        <v>6</v>
      </c>
      <c r="V140" s="313">
        <f ca="1" t="shared" si="158"/>
        <v>2</v>
      </c>
      <c r="W140" s="313">
        <f ca="1" t="shared" si="158"/>
        <v>1</v>
      </c>
      <c r="X140" s="313">
        <f t="shared" si="146"/>
        <v>6</v>
      </c>
      <c r="Y140" s="313">
        <f t="shared" si="147"/>
        <v>9</v>
      </c>
      <c r="Z140" s="313">
        <f t="shared" si="148"/>
        <v>15</v>
      </c>
      <c r="AA140" s="313">
        <f t="shared" si="149"/>
        <v>20</v>
      </c>
      <c r="AB140" s="313">
        <f t="shared" si="150"/>
        <v>25</v>
      </c>
      <c r="AC140" s="313">
        <f t="shared" si="151"/>
        <v>29</v>
      </c>
      <c r="AD140" s="313">
        <f t="shared" si="152"/>
        <v>35</v>
      </c>
      <c r="AE140" s="313">
        <f t="shared" si="153"/>
        <v>41</v>
      </c>
      <c r="AF140" s="313">
        <f t="shared" si="154"/>
        <v>43</v>
      </c>
      <c r="AG140" s="313">
        <f t="shared" si="155"/>
        <v>44</v>
      </c>
    </row>
    <row r="141" spans="13:33" ht="12.75">
      <c r="M141" s="318">
        <v>4</v>
      </c>
      <c r="N141" s="313">
        <f aca="true" ca="1" t="shared" si="159" ref="N141:W141">ROUNDUP(RAND()*4,0)</f>
        <v>4</v>
      </c>
      <c r="O141" s="313">
        <f ca="1" t="shared" si="159"/>
        <v>4</v>
      </c>
      <c r="P141" s="313">
        <f ca="1" t="shared" si="159"/>
        <v>4</v>
      </c>
      <c r="Q141" s="313">
        <f ca="1" t="shared" si="159"/>
        <v>2</v>
      </c>
      <c r="R141" s="313">
        <f ca="1" t="shared" si="159"/>
        <v>4</v>
      </c>
      <c r="S141" s="313">
        <f ca="1" t="shared" si="159"/>
        <v>4</v>
      </c>
      <c r="T141" s="313">
        <f ca="1" t="shared" si="159"/>
        <v>1</v>
      </c>
      <c r="U141" s="313">
        <f ca="1" t="shared" si="159"/>
        <v>4</v>
      </c>
      <c r="V141" s="313">
        <f ca="1" t="shared" si="159"/>
        <v>1</v>
      </c>
      <c r="W141" s="313">
        <f ca="1" t="shared" si="159"/>
        <v>2</v>
      </c>
      <c r="X141" s="313">
        <f t="shared" si="146"/>
        <v>4</v>
      </c>
      <c r="Y141" s="313">
        <f t="shared" si="147"/>
        <v>8</v>
      </c>
      <c r="Z141" s="313">
        <f t="shared" si="148"/>
        <v>12</v>
      </c>
      <c r="AA141" s="313">
        <f t="shared" si="149"/>
        <v>14</v>
      </c>
      <c r="AB141" s="313">
        <f t="shared" si="150"/>
        <v>18</v>
      </c>
      <c r="AC141" s="313">
        <f t="shared" si="151"/>
        <v>22</v>
      </c>
      <c r="AD141" s="313">
        <f t="shared" si="152"/>
        <v>23</v>
      </c>
      <c r="AE141" s="313">
        <f t="shared" si="153"/>
        <v>27</v>
      </c>
      <c r="AF141" s="313">
        <f t="shared" si="154"/>
        <v>28</v>
      </c>
      <c r="AG141" s="313">
        <f t="shared" si="155"/>
        <v>30</v>
      </c>
    </row>
    <row r="142" spans="13:33" ht="12.75">
      <c r="M142" s="318">
        <v>6</v>
      </c>
      <c r="N142" s="313">
        <f aca="true" ca="1" t="shared" si="160" ref="N142:W142">ROUNDUP(RAND()*6,0)</f>
        <v>3</v>
      </c>
      <c r="O142" s="313">
        <f ca="1" t="shared" si="160"/>
        <v>2</v>
      </c>
      <c r="P142" s="313">
        <f ca="1" t="shared" si="160"/>
        <v>3</v>
      </c>
      <c r="Q142" s="313">
        <f ca="1" t="shared" si="160"/>
        <v>4</v>
      </c>
      <c r="R142" s="313">
        <f ca="1" t="shared" si="160"/>
        <v>3</v>
      </c>
      <c r="S142" s="313">
        <f ca="1" t="shared" si="160"/>
        <v>3</v>
      </c>
      <c r="T142" s="313">
        <f ca="1" t="shared" si="160"/>
        <v>5</v>
      </c>
      <c r="U142" s="313">
        <f ca="1" t="shared" si="160"/>
        <v>4</v>
      </c>
      <c r="V142" s="313">
        <f ca="1" t="shared" si="160"/>
        <v>2</v>
      </c>
      <c r="W142" s="313">
        <f ca="1" t="shared" si="160"/>
        <v>4</v>
      </c>
      <c r="X142" s="313">
        <f t="shared" si="146"/>
        <v>3</v>
      </c>
      <c r="Y142" s="313">
        <f t="shared" si="147"/>
        <v>5</v>
      </c>
      <c r="Z142" s="313">
        <f t="shared" si="148"/>
        <v>8</v>
      </c>
      <c r="AA142" s="313">
        <f t="shared" si="149"/>
        <v>12</v>
      </c>
      <c r="AB142" s="313">
        <f t="shared" si="150"/>
        <v>15</v>
      </c>
      <c r="AC142" s="313">
        <f t="shared" si="151"/>
        <v>18</v>
      </c>
      <c r="AD142" s="313">
        <f t="shared" si="152"/>
        <v>23</v>
      </c>
      <c r="AE142" s="313">
        <f t="shared" si="153"/>
        <v>27</v>
      </c>
      <c r="AF142" s="313">
        <f t="shared" si="154"/>
        <v>29</v>
      </c>
      <c r="AG142" s="313">
        <f t="shared" si="155"/>
        <v>33</v>
      </c>
    </row>
    <row r="143" spans="13:33" ht="12.75">
      <c r="M143" s="318">
        <v>4</v>
      </c>
      <c r="N143" s="313">
        <f aca="true" ca="1" t="shared" si="161" ref="N143:W143">ROUNDUP(RAND()*4,0)</f>
        <v>3</v>
      </c>
      <c r="O143" s="313">
        <f ca="1" t="shared" si="161"/>
        <v>1</v>
      </c>
      <c r="P143" s="313">
        <f ca="1" t="shared" si="161"/>
        <v>2</v>
      </c>
      <c r="Q143" s="313">
        <f ca="1" t="shared" si="161"/>
        <v>4</v>
      </c>
      <c r="R143" s="313">
        <f ca="1" t="shared" si="161"/>
        <v>4</v>
      </c>
      <c r="S143" s="313">
        <f ca="1" t="shared" si="161"/>
        <v>4</v>
      </c>
      <c r="T143" s="313">
        <f ca="1" t="shared" si="161"/>
        <v>1</v>
      </c>
      <c r="U143" s="313">
        <f ca="1" t="shared" si="161"/>
        <v>4</v>
      </c>
      <c r="V143" s="313">
        <f ca="1" t="shared" si="161"/>
        <v>2</v>
      </c>
      <c r="W143" s="313">
        <f ca="1" t="shared" si="161"/>
        <v>2</v>
      </c>
      <c r="X143" s="313">
        <f t="shared" si="146"/>
        <v>3</v>
      </c>
      <c r="Y143" s="313">
        <f t="shared" si="147"/>
        <v>4</v>
      </c>
      <c r="Z143" s="313">
        <f t="shared" si="148"/>
        <v>6</v>
      </c>
      <c r="AA143" s="313">
        <f t="shared" si="149"/>
        <v>10</v>
      </c>
      <c r="AB143" s="313">
        <f t="shared" si="150"/>
        <v>14</v>
      </c>
      <c r="AC143" s="313">
        <f t="shared" si="151"/>
        <v>18</v>
      </c>
      <c r="AD143" s="313">
        <f t="shared" si="152"/>
        <v>19</v>
      </c>
      <c r="AE143" s="313">
        <f t="shared" si="153"/>
        <v>23</v>
      </c>
      <c r="AF143" s="313">
        <f t="shared" si="154"/>
        <v>25</v>
      </c>
      <c r="AG143" s="313">
        <f t="shared" si="155"/>
        <v>27</v>
      </c>
    </row>
    <row r="144" spans="13:33" ht="12.75">
      <c r="M144" s="318">
        <v>8</v>
      </c>
      <c r="N144" s="313">
        <f aca="true" ca="1" t="shared" si="162" ref="N144:W144">ROUNDUP(RAND()*8,0)</f>
        <v>8</v>
      </c>
      <c r="O144" s="313">
        <f ca="1" t="shared" si="162"/>
        <v>4</v>
      </c>
      <c r="P144" s="313">
        <f ca="1" t="shared" si="162"/>
        <v>4</v>
      </c>
      <c r="Q144" s="313">
        <f ca="1" t="shared" si="162"/>
        <v>7</v>
      </c>
      <c r="R144" s="313">
        <f ca="1" t="shared" si="162"/>
        <v>8</v>
      </c>
      <c r="S144" s="313">
        <f ca="1" t="shared" si="162"/>
        <v>1</v>
      </c>
      <c r="T144" s="313">
        <f ca="1" t="shared" si="162"/>
        <v>2</v>
      </c>
      <c r="U144" s="313">
        <f ca="1" t="shared" si="162"/>
        <v>6</v>
      </c>
      <c r="V144" s="313">
        <f ca="1" t="shared" si="162"/>
        <v>7</v>
      </c>
      <c r="W144" s="313">
        <f ca="1" t="shared" si="162"/>
        <v>7</v>
      </c>
      <c r="X144" s="313">
        <f t="shared" si="146"/>
        <v>8</v>
      </c>
      <c r="Y144" s="313">
        <f t="shared" si="147"/>
        <v>12</v>
      </c>
      <c r="Z144" s="313">
        <f t="shared" si="148"/>
        <v>16</v>
      </c>
      <c r="AA144" s="313">
        <f t="shared" si="149"/>
        <v>23</v>
      </c>
      <c r="AB144" s="313">
        <f t="shared" si="150"/>
        <v>31</v>
      </c>
      <c r="AC144" s="313">
        <f t="shared" si="151"/>
        <v>32</v>
      </c>
      <c r="AD144" s="313">
        <f t="shared" si="152"/>
        <v>34</v>
      </c>
      <c r="AE144" s="313">
        <f t="shared" si="153"/>
        <v>40</v>
      </c>
      <c r="AF144" s="313">
        <f t="shared" si="154"/>
        <v>47</v>
      </c>
      <c r="AG144" s="313">
        <f t="shared" si="155"/>
        <v>54</v>
      </c>
    </row>
    <row r="145" spans="13:33" ht="12.75">
      <c r="M145" s="318">
        <v>6</v>
      </c>
      <c r="N145" s="313">
        <f aca="true" ca="1" t="shared" si="163" ref="N145:W145">ROUNDUP(RAND()*6,0)</f>
        <v>1</v>
      </c>
      <c r="O145" s="313">
        <f ca="1" t="shared" si="163"/>
        <v>2</v>
      </c>
      <c r="P145" s="313">
        <f ca="1" t="shared" si="163"/>
        <v>4</v>
      </c>
      <c r="Q145" s="313">
        <f ca="1" t="shared" si="163"/>
        <v>6</v>
      </c>
      <c r="R145" s="313">
        <f ca="1" t="shared" si="163"/>
        <v>4</v>
      </c>
      <c r="S145" s="313">
        <f ca="1" t="shared" si="163"/>
        <v>5</v>
      </c>
      <c r="T145" s="313">
        <f ca="1" t="shared" si="163"/>
        <v>5</v>
      </c>
      <c r="U145" s="313">
        <f ca="1" t="shared" si="163"/>
        <v>4</v>
      </c>
      <c r="V145" s="313">
        <f ca="1" t="shared" si="163"/>
        <v>5</v>
      </c>
      <c r="W145" s="313">
        <f ca="1" t="shared" si="163"/>
        <v>5</v>
      </c>
      <c r="X145" s="313">
        <f t="shared" si="146"/>
        <v>1</v>
      </c>
      <c r="Y145" s="313">
        <f t="shared" si="147"/>
        <v>3</v>
      </c>
      <c r="Z145" s="313">
        <f t="shared" si="148"/>
        <v>7</v>
      </c>
      <c r="AA145" s="313">
        <f t="shared" si="149"/>
        <v>13</v>
      </c>
      <c r="AB145" s="313">
        <f t="shared" si="150"/>
        <v>17</v>
      </c>
      <c r="AC145" s="313">
        <f t="shared" si="151"/>
        <v>22</v>
      </c>
      <c r="AD145" s="313">
        <f t="shared" si="152"/>
        <v>27</v>
      </c>
      <c r="AE145" s="313">
        <f t="shared" si="153"/>
        <v>31</v>
      </c>
      <c r="AF145" s="313">
        <f t="shared" si="154"/>
        <v>36</v>
      </c>
      <c r="AG145" s="313">
        <f t="shared" si="155"/>
        <v>41</v>
      </c>
    </row>
    <row r="146" spans="13:33" ht="12.75">
      <c r="M146" s="318">
        <v>4</v>
      </c>
      <c r="N146" s="313">
        <f aca="true" ca="1" t="shared" si="164" ref="N146:W146">ROUNDUP(RAND()*4,0)</f>
        <v>3</v>
      </c>
      <c r="O146" s="313">
        <f ca="1" t="shared" si="164"/>
        <v>1</v>
      </c>
      <c r="P146" s="313">
        <f ca="1" t="shared" si="164"/>
        <v>4</v>
      </c>
      <c r="Q146" s="313">
        <f ca="1" t="shared" si="164"/>
        <v>1</v>
      </c>
      <c r="R146" s="313">
        <f ca="1" t="shared" si="164"/>
        <v>3</v>
      </c>
      <c r="S146" s="313">
        <f ca="1" t="shared" si="164"/>
        <v>2</v>
      </c>
      <c r="T146" s="313">
        <f ca="1" t="shared" si="164"/>
        <v>4</v>
      </c>
      <c r="U146" s="313">
        <f ca="1" t="shared" si="164"/>
        <v>4</v>
      </c>
      <c r="V146" s="313">
        <f ca="1" t="shared" si="164"/>
        <v>2</v>
      </c>
      <c r="W146" s="313">
        <f ca="1" t="shared" si="164"/>
        <v>3</v>
      </c>
      <c r="X146" s="313">
        <f t="shared" si="146"/>
        <v>3</v>
      </c>
      <c r="Y146" s="313">
        <f t="shared" si="147"/>
        <v>4</v>
      </c>
      <c r="Z146" s="313">
        <f t="shared" si="148"/>
        <v>8</v>
      </c>
      <c r="AA146" s="313">
        <f t="shared" si="149"/>
        <v>9</v>
      </c>
      <c r="AB146" s="313">
        <f t="shared" si="150"/>
        <v>12</v>
      </c>
      <c r="AC146" s="313">
        <f t="shared" si="151"/>
        <v>14</v>
      </c>
      <c r="AD146" s="313">
        <f t="shared" si="152"/>
        <v>18</v>
      </c>
      <c r="AE146" s="313">
        <f t="shared" si="153"/>
        <v>22</v>
      </c>
      <c r="AF146" s="313">
        <f t="shared" si="154"/>
        <v>24</v>
      </c>
      <c r="AG146" s="313">
        <f t="shared" si="155"/>
        <v>27</v>
      </c>
    </row>
    <row r="147" spans="13:33" ht="12.75">
      <c r="M147" s="318">
        <v>6</v>
      </c>
      <c r="N147" s="313">
        <f aca="true" ca="1" t="shared" si="165" ref="N147:W151">ROUNDUP(RAND()*6,0)</f>
        <v>1</v>
      </c>
      <c r="O147" s="313">
        <f ca="1" t="shared" si="165"/>
        <v>1</v>
      </c>
      <c r="P147" s="313">
        <f ca="1" t="shared" si="165"/>
        <v>3</v>
      </c>
      <c r="Q147" s="313">
        <f ca="1" t="shared" si="165"/>
        <v>3</v>
      </c>
      <c r="R147" s="313">
        <f ca="1" t="shared" si="165"/>
        <v>2</v>
      </c>
      <c r="S147" s="313">
        <f ca="1" t="shared" si="165"/>
        <v>4</v>
      </c>
      <c r="T147" s="313">
        <f ca="1" t="shared" si="165"/>
        <v>4</v>
      </c>
      <c r="U147" s="313">
        <f ca="1" t="shared" si="165"/>
        <v>1</v>
      </c>
      <c r="V147" s="313">
        <f ca="1" t="shared" si="165"/>
        <v>4</v>
      </c>
      <c r="W147" s="313">
        <f ca="1" t="shared" si="165"/>
        <v>3</v>
      </c>
      <c r="X147" s="313">
        <f t="shared" si="146"/>
        <v>1</v>
      </c>
      <c r="Y147" s="313">
        <f t="shared" si="147"/>
        <v>2</v>
      </c>
      <c r="Z147" s="313">
        <f t="shared" si="148"/>
        <v>5</v>
      </c>
      <c r="AA147" s="313">
        <f t="shared" si="149"/>
        <v>8</v>
      </c>
      <c r="AB147" s="313">
        <f t="shared" si="150"/>
        <v>10</v>
      </c>
      <c r="AC147" s="313">
        <f t="shared" si="151"/>
        <v>14</v>
      </c>
      <c r="AD147" s="313">
        <f t="shared" si="152"/>
        <v>18</v>
      </c>
      <c r="AE147" s="313">
        <f t="shared" si="153"/>
        <v>19</v>
      </c>
      <c r="AF147" s="313">
        <f t="shared" si="154"/>
        <v>23</v>
      </c>
      <c r="AG147" s="313">
        <f t="shared" si="155"/>
        <v>26</v>
      </c>
    </row>
    <row r="148" spans="13:33" ht="12.75">
      <c r="M148" s="318">
        <v>6</v>
      </c>
      <c r="N148" s="313">
        <f ca="1" t="shared" si="165"/>
        <v>4</v>
      </c>
      <c r="O148" s="313">
        <f ca="1" t="shared" si="165"/>
        <v>6</v>
      </c>
      <c r="P148" s="313">
        <f ca="1" t="shared" si="165"/>
        <v>1</v>
      </c>
      <c r="Q148" s="313">
        <f ca="1" t="shared" si="165"/>
        <v>4</v>
      </c>
      <c r="R148" s="313">
        <f ca="1" t="shared" si="165"/>
        <v>3</v>
      </c>
      <c r="S148" s="313">
        <f ca="1" t="shared" si="165"/>
        <v>5</v>
      </c>
      <c r="T148" s="313">
        <f ca="1" t="shared" si="165"/>
        <v>3</v>
      </c>
      <c r="U148" s="313">
        <f ca="1" t="shared" si="165"/>
        <v>5</v>
      </c>
      <c r="V148" s="313">
        <f ca="1" t="shared" si="165"/>
        <v>6</v>
      </c>
      <c r="W148" s="313">
        <f ca="1" t="shared" si="165"/>
        <v>1</v>
      </c>
      <c r="X148" s="313">
        <f t="shared" si="146"/>
        <v>4</v>
      </c>
      <c r="Y148" s="313">
        <f t="shared" si="147"/>
        <v>10</v>
      </c>
      <c r="Z148" s="313">
        <f t="shared" si="148"/>
        <v>11</v>
      </c>
      <c r="AA148" s="313">
        <f t="shared" si="149"/>
        <v>15</v>
      </c>
      <c r="AB148" s="313">
        <f t="shared" si="150"/>
        <v>18</v>
      </c>
      <c r="AC148" s="313">
        <f t="shared" si="151"/>
        <v>23</v>
      </c>
      <c r="AD148" s="313">
        <f t="shared" si="152"/>
        <v>26</v>
      </c>
      <c r="AE148" s="313">
        <f t="shared" si="153"/>
        <v>31</v>
      </c>
      <c r="AF148" s="313">
        <f t="shared" si="154"/>
        <v>37</v>
      </c>
      <c r="AG148" s="313">
        <f t="shared" si="155"/>
        <v>38</v>
      </c>
    </row>
    <row r="149" spans="13:33" ht="12.75">
      <c r="M149" s="318">
        <v>6</v>
      </c>
      <c r="N149" s="313">
        <f ca="1" t="shared" si="165"/>
        <v>4</v>
      </c>
      <c r="O149" s="313">
        <f ca="1" t="shared" si="165"/>
        <v>2</v>
      </c>
      <c r="P149" s="313">
        <f ca="1" t="shared" si="165"/>
        <v>4</v>
      </c>
      <c r="Q149" s="313">
        <f ca="1" t="shared" si="165"/>
        <v>1</v>
      </c>
      <c r="R149" s="313">
        <f ca="1" t="shared" si="165"/>
        <v>4</v>
      </c>
      <c r="S149" s="313">
        <f ca="1" t="shared" si="165"/>
        <v>4</v>
      </c>
      <c r="T149" s="313">
        <f ca="1" t="shared" si="165"/>
        <v>5</v>
      </c>
      <c r="U149" s="313">
        <f ca="1" t="shared" si="165"/>
        <v>6</v>
      </c>
      <c r="V149" s="313">
        <f ca="1" t="shared" si="165"/>
        <v>5</v>
      </c>
      <c r="W149" s="313">
        <f ca="1" t="shared" si="165"/>
        <v>5</v>
      </c>
      <c r="X149" s="313">
        <f t="shared" si="146"/>
        <v>4</v>
      </c>
      <c r="Y149" s="313">
        <f t="shared" si="147"/>
        <v>6</v>
      </c>
      <c r="Z149" s="313">
        <f t="shared" si="148"/>
        <v>10</v>
      </c>
      <c r="AA149" s="313">
        <f t="shared" si="149"/>
        <v>11</v>
      </c>
      <c r="AB149" s="313">
        <f t="shared" si="150"/>
        <v>15</v>
      </c>
      <c r="AC149" s="313">
        <f t="shared" si="151"/>
        <v>19</v>
      </c>
      <c r="AD149" s="313">
        <f t="shared" si="152"/>
        <v>24</v>
      </c>
      <c r="AE149" s="313">
        <f t="shared" si="153"/>
        <v>30</v>
      </c>
      <c r="AF149" s="313">
        <f t="shared" si="154"/>
        <v>35</v>
      </c>
      <c r="AG149" s="313">
        <f t="shared" si="155"/>
        <v>40</v>
      </c>
    </row>
    <row r="150" spans="13:33" ht="12.75">
      <c r="M150" s="318">
        <v>6</v>
      </c>
      <c r="N150" s="313">
        <f ca="1" t="shared" si="165"/>
        <v>3</v>
      </c>
      <c r="O150" s="313">
        <f ca="1" t="shared" si="165"/>
        <v>4</v>
      </c>
      <c r="P150" s="313">
        <f ca="1" t="shared" si="165"/>
        <v>3</v>
      </c>
      <c r="Q150" s="313">
        <f ca="1" t="shared" si="165"/>
        <v>2</v>
      </c>
      <c r="R150" s="313">
        <f ca="1" t="shared" si="165"/>
        <v>2</v>
      </c>
      <c r="S150" s="313">
        <f ca="1" t="shared" si="165"/>
        <v>4</v>
      </c>
      <c r="T150" s="313">
        <f ca="1" t="shared" si="165"/>
        <v>1</v>
      </c>
      <c r="U150" s="313">
        <f ca="1" t="shared" si="165"/>
        <v>6</v>
      </c>
      <c r="V150" s="313">
        <f ca="1" t="shared" si="165"/>
        <v>5</v>
      </c>
      <c r="W150" s="313">
        <f ca="1" t="shared" si="165"/>
        <v>3</v>
      </c>
      <c r="X150" s="313">
        <f t="shared" si="146"/>
        <v>3</v>
      </c>
      <c r="Y150" s="313">
        <f t="shared" si="147"/>
        <v>7</v>
      </c>
      <c r="Z150" s="313">
        <f t="shared" si="148"/>
        <v>10</v>
      </c>
      <c r="AA150" s="313">
        <f t="shared" si="149"/>
        <v>12</v>
      </c>
      <c r="AB150" s="313">
        <f t="shared" si="150"/>
        <v>14</v>
      </c>
      <c r="AC150" s="313">
        <f t="shared" si="151"/>
        <v>18</v>
      </c>
      <c r="AD150" s="313">
        <f t="shared" si="152"/>
        <v>19</v>
      </c>
      <c r="AE150" s="313">
        <f t="shared" si="153"/>
        <v>25</v>
      </c>
      <c r="AF150" s="313">
        <f t="shared" si="154"/>
        <v>30</v>
      </c>
      <c r="AG150" s="313">
        <f t="shared" si="155"/>
        <v>33</v>
      </c>
    </row>
    <row r="151" spans="13:33" ht="12.75">
      <c r="M151" s="318">
        <v>6</v>
      </c>
      <c r="N151" s="313">
        <f ca="1" t="shared" si="165"/>
        <v>4</v>
      </c>
      <c r="O151" s="313">
        <f ca="1" t="shared" si="165"/>
        <v>3</v>
      </c>
      <c r="P151" s="313">
        <f ca="1" t="shared" si="165"/>
        <v>5</v>
      </c>
      <c r="Q151" s="313">
        <f ca="1" t="shared" si="165"/>
        <v>1</v>
      </c>
      <c r="R151" s="313">
        <f ca="1" t="shared" si="165"/>
        <v>3</v>
      </c>
      <c r="S151" s="313">
        <f ca="1" t="shared" si="165"/>
        <v>6</v>
      </c>
      <c r="T151" s="313">
        <f ca="1" t="shared" si="165"/>
        <v>6</v>
      </c>
      <c r="U151" s="313">
        <f ca="1" t="shared" si="165"/>
        <v>5</v>
      </c>
      <c r="V151" s="313">
        <f ca="1" t="shared" si="165"/>
        <v>5</v>
      </c>
      <c r="W151" s="313">
        <f ca="1" t="shared" si="165"/>
        <v>6</v>
      </c>
      <c r="X151" s="313">
        <f t="shared" si="146"/>
        <v>4</v>
      </c>
      <c r="Y151" s="313">
        <f t="shared" si="147"/>
        <v>7</v>
      </c>
      <c r="Z151" s="313">
        <f t="shared" si="148"/>
        <v>12</v>
      </c>
      <c r="AA151" s="313">
        <f t="shared" si="149"/>
        <v>13</v>
      </c>
      <c r="AB151" s="313">
        <f t="shared" si="150"/>
        <v>16</v>
      </c>
      <c r="AC151" s="313">
        <f t="shared" si="151"/>
        <v>22</v>
      </c>
      <c r="AD151" s="313">
        <f t="shared" si="152"/>
        <v>28</v>
      </c>
      <c r="AE151" s="313">
        <f t="shared" si="153"/>
        <v>33</v>
      </c>
      <c r="AF151" s="313">
        <f t="shared" si="154"/>
        <v>38</v>
      </c>
      <c r="AG151" s="313">
        <f t="shared" si="155"/>
        <v>44</v>
      </c>
    </row>
    <row r="152" spans="13:33" ht="12.75">
      <c r="M152" s="318">
        <v>4</v>
      </c>
      <c r="N152" s="313">
        <f aca="true" ca="1" t="shared" si="166" ref="N152:W152">ROUNDUP(RAND()*4,0)</f>
        <v>4</v>
      </c>
      <c r="O152" s="313">
        <f ca="1" t="shared" si="166"/>
        <v>4</v>
      </c>
      <c r="P152" s="313">
        <f ca="1" t="shared" si="166"/>
        <v>3</v>
      </c>
      <c r="Q152" s="313">
        <f ca="1" t="shared" si="166"/>
        <v>2</v>
      </c>
      <c r="R152" s="313">
        <f ca="1" t="shared" si="166"/>
        <v>2</v>
      </c>
      <c r="S152" s="313">
        <f ca="1" t="shared" si="166"/>
        <v>4</v>
      </c>
      <c r="T152" s="313">
        <f ca="1" t="shared" si="166"/>
        <v>2</v>
      </c>
      <c r="U152" s="313">
        <f ca="1" t="shared" si="166"/>
        <v>1</v>
      </c>
      <c r="V152" s="313">
        <f ca="1" t="shared" si="166"/>
        <v>4</v>
      </c>
      <c r="W152" s="313">
        <f ca="1" t="shared" si="166"/>
        <v>1</v>
      </c>
      <c r="X152" s="313">
        <f t="shared" si="146"/>
        <v>4</v>
      </c>
      <c r="Y152" s="313">
        <f t="shared" si="147"/>
        <v>8</v>
      </c>
      <c r="Z152" s="313">
        <f t="shared" si="148"/>
        <v>11</v>
      </c>
      <c r="AA152" s="313">
        <f t="shared" si="149"/>
        <v>13</v>
      </c>
      <c r="AB152" s="313">
        <f t="shared" si="150"/>
        <v>15</v>
      </c>
      <c r="AC152" s="313">
        <f t="shared" si="151"/>
        <v>19</v>
      </c>
      <c r="AD152" s="313">
        <f t="shared" si="152"/>
        <v>21</v>
      </c>
      <c r="AE152" s="313">
        <f t="shared" si="153"/>
        <v>22</v>
      </c>
      <c r="AF152" s="313">
        <f t="shared" si="154"/>
        <v>26</v>
      </c>
      <c r="AG152" s="313">
        <f t="shared" si="155"/>
        <v>27</v>
      </c>
    </row>
    <row r="153" spans="13:33" ht="12.75">
      <c r="M153" s="318" t="s">
        <v>943</v>
      </c>
      <c r="N153" s="313">
        <v>0</v>
      </c>
      <c r="O153" s="313">
        <v>0</v>
      </c>
      <c r="P153" s="313">
        <v>0</v>
      </c>
      <c r="Q153" s="313">
        <v>0</v>
      </c>
      <c r="R153" s="313">
        <v>0</v>
      </c>
      <c r="S153" s="313">
        <v>0</v>
      </c>
      <c r="T153" s="313">
        <v>0</v>
      </c>
      <c r="U153" s="313">
        <v>0</v>
      </c>
      <c r="V153" s="313">
        <v>0</v>
      </c>
      <c r="W153" s="313">
        <v>0</v>
      </c>
      <c r="X153" s="313">
        <f t="shared" si="146"/>
        <v>0</v>
      </c>
      <c r="Y153" s="313">
        <f t="shared" si="147"/>
        <v>0</v>
      </c>
      <c r="Z153" s="313">
        <f t="shared" si="148"/>
        <v>0</v>
      </c>
      <c r="AA153" s="313">
        <f t="shared" si="149"/>
        <v>0</v>
      </c>
      <c r="AB153" s="313">
        <f t="shared" si="150"/>
        <v>0</v>
      </c>
      <c r="AC153" s="313">
        <f t="shared" si="151"/>
        <v>0</v>
      </c>
      <c r="AD153" s="313">
        <f t="shared" si="152"/>
        <v>0</v>
      </c>
      <c r="AE153" s="313">
        <f t="shared" si="153"/>
        <v>0</v>
      </c>
      <c r="AF153" s="313">
        <f t="shared" si="154"/>
        <v>0</v>
      </c>
      <c r="AG153" s="313">
        <f t="shared" si="155"/>
        <v>0</v>
      </c>
    </row>
    <row r="154" spans="13:33" ht="12.75">
      <c r="M154" s="318">
        <v>8</v>
      </c>
      <c r="N154" s="313">
        <f aca="true" ca="1" t="shared" si="167" ref="N154:W154">ROUNDUP(RAND()*8,0)</f>
        <v>5</v>
      </c>
      <c r="O154" s="313">
        <f ca="1" t="shared" si="167"/>
        <v>8</v>
      </c>
      <c r="P154" s="313">
        <f ca="1" t="shared" si="167"/>
        <v>7</v>
      </c>
      <c r="Q154" s="313">
        <f ca="1" t="shared" si="167"/>
        <v>5</v>
      </c>
      <c r="R154" s="313">
        <f ca="1" t="shared" si="167"/>
        <v>8</v>
      </c>
      <c r="S154" s="313">
        <f ca="1" t="shared" si="167"/>
        <v>5</v>
      </c>
      <c r="T154" s="313">
        <f ca="1" t="shared" si="167"/>
        <v>3</v>
      </c>
      <c r="U154" s="313">
        <f ca="1" t="shared" si="167"/>
        <v>2</v>
      </c>
      <c r="V154" s="313">
        <f ca="1" t="shared" si="167"/>
        <v>3</v>
      </c>
      <c r="W154" s="313">
        <f ca="1" t="shared" si="167"/>
        <v>6</v>
      </c>
      <c r="X154" s="313">
        <f t="shared" si="146"/>
        <v>5</v>
      </c>
      <c r="Y154" s="313">
        <f t="shared" si="147"/>
        <v>13</v>
      </c>
      <c r="Z154" s="313">
        <f t="shared" si="148"/>
        <v>20</v>
      </c>
      <c r="AA154" s="313">
        <f t="shared" si="149"/>
        <v>25</v>
      </c>
      <c r="AB154" s="313">
        <f t="shared" si="150"/>
        <v>33</v>
      </c>
      <c r="AC154" s="313">
        <f t="shared" si="151"/>
        <v>38</v>
      </c>
      <c r="AD154" s="313">
        <f t="shared" si="152"/>
        <v>41</v>
      </c>
      <c r="AE154" s="313">
        <f t="shared" si="153"/>
        <v>43</v>
      </c>
      <c r="AF154" s="313">
        <f t="shared" si="154"/>
        <v>46</v>
      </c>
      <c r="AG154" s="313">
        <f t="shared" si="155"/>
        <v>52</v>
      </c>
    </row>
    <row r="155" spans="13:33" ht="12.75">
      <c r="M155" s="318">
        <v>6</v>
      </c>
      <c r="N155" s="313">
        <f aca="true" ca="1" t="shared" si="168" ref="N155:W155">ROUNDUP(RAND()*6,0)</f>
        <v>4</v>
      </c>
      <c r="O155" s="313">
        <f ca="1" t="shared" si="168"/>
        <v>3</v>
      </c>
      <c r="P155" s="313">
        <f ca="1" t="shared" si="168"/>
        <v>1</v>
      </c>
      <c r="Q155" s="313">
        <f ca="1" t="shared" si="168"/>
        <v>1</v>
      </c>
      <c r="R155" s="313">
        <f ca="1" t="shared" si="168"/>
        <v>6</v>
      </c>
      <c r="S155" s="313">
        <f ca="1" t="shared" si="168"/>
        <v>1</v>
      </c>
      <c r="T155" s="313">
        <f ca="1" t="shared" si="168"/>
        <v>6</v>
      </c>
      <c r="U155" s="313">
        <f ca="1" t="shared" si="168"/>
        <v>2</v>
      </c>
      <c r="V155" s="313">
        <f ca="1" t="shared" si="168"/>
        <v>2</v>
      </c>
      <c r="W155" s="313">
        <f ca="1" t="shared" si="168"/>
        <v>1</v>
      </c>
      <c r="X155" s="313">
        <f t="shared" si="146"/>
        <v>4</v>
      </c>
      <c r="Y155" s="313">
        <f t="shared" si="147"/>
        <v>7</v>
      </c>
      <c r="Z155" s="313">
        <f t="shared" si="148"/>
        <v>8</v>
      </c>
      <c r="AA155" s="313">
        <f t="shared" si="149"/>
        <v>9</v>
      </c>
      <c r="AB155" s="313">
        <f t="shared" si="150"/>
        <v>15</v>
      </c>
      <c r="AC155" s="313">
        <f t="shared" si="151"/>
        <v>16</v>
      </c>
      <c r="AD155" s="313">
        <f t="shared" si="152"/>
        <v>22</v>
      </c>
      <c r="AE155" s="313">
        <f t="shared" si="153"/>
        <v>24</v>
      </c>
      <c r="AF155" s="313">
        <f t="shared" si="154"/>
        <v>26</v>
      </c>
      <c r="AG155" s="313">
        <f t="shared" si="155"/>
        <v>27</v>
      </c>
    </row>
    <row r="156" spans="13:33" ht="12.75">
      <c r="M156" s="318">
        <v>4</v>
      </c>
      <c r="N156" s="313">
        <f aca="true" ca="1" t="shared" si="169" ref="N156:W156">ROUNDUP(RAND()*4,0)</f>
        <v>4</v>
      </c>
      <c r="O156" s="313">
        <f ca="1" t="shared" si="169"/>
        <v>1</v>
      </c>
      <c r="P156" s="313">
        <f ca="1" t="shared" si="169"/>
        <v>3</v>
      </c>
      <c r="Q156" s="313">
        <f ca="1" t="shared" si="169"/>
        <v>1</v>
      </c>
      <c r="R156" s="313">
        <f ca="1" t="shared" si="169"/>
        <v>3</v>
      </c>
      <c r="S156" s="313">
        <f ca="1" t="shared" si="169"/>
        <v>2</v>
      </c>
      <c r="T156" s="313">
        <f ca="1" t="shared" si="169"/>
        <v>4</v>
      </c>
      <c r="U156" s="313">
        <f ca="1" t="shared" si="169"/>
        <v>4</v>
      </c>
      <c r="V156" s="313">
        <f ca="1" t="shared" si="169"/>
        <v>3</v>
      </c>
      <c r="W156" s="313">
        <f ca="1" t="shared" si="169"/>
        <v>1</v>
      </c>
      <c r="X156" s="313">
        <f t="shared" si="146"/>
        <v>4</v>
      </c>
      <c r="Y156" s="313">
        <f t="shared" si="147"/>
        <v>5</v>
      </c>
      <c r="Z156" s="313">
        <f t="shared" si="148"/>
        <v>8</v>
      </c>
      <c r="AA156" s="313">
        <f t="shared" si="149"/>
        <v>9</v>
      </c>
      <c r="AB156" s="313">
        <f t="shared" si="150"/>
        <v>12</v>
      </c>
      <c r="AC156" s="313">
        <f t="shared" si="151"/>
        <v>14</v>
      </c>
      <c r="AD156" s="313">
        <f t="shared" si="152"/>
        <v>18</v>
      </c>
      <c r="AE156" s="313">
        <f t="shared" si="153"/>
        <v>22</v>
      </c>
      <c r="AF156" s="313">
        <f t="shared" si="154"/>
        <v>25</v>
      </c>
      <c r="AG156" s="313">
        <f t="shared" si="155"/>
        <v>26</v>
      </c>
    </row>
    <row r="157" spans="13:33" ht="12.75">
      <c r="M157" s="318">
        <v>6</v>
      </c>
      <c r="N157" s="313">
        <f aca="true" ca="1" t="shared" si="170" ref="N157:W157">ROUNDUP(RAND()*6,0)</f>
        <v>4</v>
      </c>
      <c r="O157" s="313">
        <f ca="1" t="shared" si="170"/>
        <v>2</v>
      </c>
      <c r="P157" s="313">
        <f ca="1" t="shared" si="170"/>
        <v>5</v>
      </c>
      <c r="Q157" s="313">
        <f ca="1" t="shared" si="170"/>
        <v>5</v>
      </c>
      <c r="R157" s="313">
        <f ca="1" t="shared" si="170"/>
        <v>3</v>
      </c>
      <c r="S157" s="313">
        <f ca="1" t="shared" si="170"/>
        <v>1</v>
      </c>
      <c r="T157" s="313">
        <f ca="1" t="shared" si="170"/>
        <v>1</v>
      </c>
      <c r="U157" s="313">
        <f ca="1" t="shared" si="170"/>
        <v>4</v>
      </c>
      <c r="V157" s="313">
        <f ca="1" t="shared" si="170"/>
        <v>3</v>
      </c>
      <c r="W157" s="313">
        <f ca="1" t="shared" si="170"/>
        <v>1</v>
      </c>
      <c r="X157" s="313">
        <f t="shared" si="146"/>
        <v>4</v>
      </c>
      <c r="Y157" s="313">
        <f t="shared" si="147"/>
        <v>6</v>
      </c>
      <c r="Z157" s="313">
        <f t="shared" si="148"/>
        <v>11</v>
      </c>
      <c r="AA157" s="313">
        <f t="shared" si="149"/>
        <v>16</v>
      </c>
      <c r="AB157" s="313">
        <f t="shared" si="150"/>
        <v>19</v>
      </c>
      <c r="AC157" s="313">
        <f t="shared" si="151"/>
        <v>20</v>
      </c>
      <c r="AD157" s="313">
        <f t="shared" si="152"/>
        <v>21</v>
      </c>
      <c r="AE157" s="313">
        <f t="shared" si="153"/>
        <v>25</v>
      </c>
      <c r="AF157" s="313">
        <f t="shared" si="154"/>
        <v>28</v>
      </c>
      <c r="AG157" s="313">
        <f t="shared" si="155"/>
        <v>29</v>
      </c>
    </row>
    <row r="158" spans="13:33" ht="12.75">
      <c r="M158" s="318">
        <v>4</v>
      </c>
      <c r="N158" s="313">
        <f aca="true" ca="1" t="shared" si="171" ref="N158:W158">ROUNDUP(RAND()*4,0)</f>
        <v>3</v>
      </c>
      <c r="O158" s="313">
        <f ca="1" t="shared" si="171"/>
        <v>2</v>
      </c>
      <c r="P158" s="313">
        <f ca="1" t="shared" si="171"/>
        <v>3</v>
      </c>
      <c r="Q158" s="313">
        <f ca="1" t="shared" si="171"/>
        <v>2</v>
      </c>
      <c r="R158" s="313">
        <f ca="1" t="shared" si="171"/>
        <v>2</v>
      </c>
      <c r="S158" s="313">
        <f ca="1" t="shared" si="171"/>
        <v>2</v>
      </c>
      <c r="T158" s="313">
        <f ca="1" t="shared" si="171"/>
        <v>2</v>
      </c>
      <c r="U158" s="313">
        <f ca="1" t="shared" si="171"/>
        <v>2</v>
      </c>
      <c r="V158" s="313">
        <f ca="1" t="shared" si="171"/>
        <v>4</v>
      </c>
      <c r="W158" s="313">
        <f ca="1" t="shared" si="171"/>
        <v>1</v>
      </c>
      <c r="X158" s="313">
        <f t="shared" si="146"/>
        <v>3</v>
      </c>
      <c r="Y158" s="313">
        <f t="shared" si="147"/>
        <v>5</v>
      </c>
      <c r="Z158" s="313">
        <f t="shared" si="148"/>
        <v>8</v>
      </c>
      <c r="AA158" s="313">
        <f t="shared" si="149"/>
        <v>10</v>
      </c>
      <c r="AB158" s="313">
        <f t="shared" si="150"/>
        <v>12</v>
      </c>
      <c r="AC158" s="313">
        <f t="shared" si="151"/>
        <v>14</v>
      </c>
      <c r="AD158" s="313">
        <f t="shared" si="152"/>
        <v>16</v>
      </c>
      <c r="AE158" s="313">
        <f t="shared" si="153"/>
        <v>18</v>
      </c>
      <c r="AF158" s="313">
        <f t="shared" si="154"/>
        <v>22</v>
      </c>
      <c r="AG158" s="313">
        <f t="shared" si="155"/>
        <v>23</v>
      </c>
    </row>
    <row r="159" spans="13:33" ht="12.75">
      <c r="M159" s="318">
        <v>6</v>
      </c>
      <c r="N159" s="313">
        <f aca="true" ca="1" t="shared" si="172" ref="N159:W159">ROUNDUP(RAND()*6,0)</f>
        <v>5</v>
      </c>
      <c r="O159" s="313">
        <f ca="1" t="shared" si="172"/>
        <v>3</v>
      </c>
      <c r="P159" s="313">
        <f ca="1" t="shared" si="172"/>
        <v>3</v>
      </c>
      <c r="Q159" s="313">
        <f ca="1" t="shared" si="172"/>
        <v>1</v>
      </c>
      <c r="R159" s="313">
        <f ca="1" t="shared" si="172"/>
        <v>3</v>
      </c>
      <c r="S159" s="313">
        <f ca="1" t="shared" si="172"/>
        <v>4</v>
      </c>
      <c r="T159" s="313">
        <f ca="1" t="shared" si="172"/>
        <v>1</v>
      </c>
      <c r="U159" s="313">
        <f ca="1" t="shared" si="172"/>
        <v>5</v>
      </c>
      <c r="V159" s="313">
        <f ca="1" t="shared" si="172"/>
        <v>4</v>
      </c>
      <c r="W159" s="313">
        <f ca="1" t="shared" si="172"/>
        <v>3</v>
      </c>
      <c r="X159" s="313">
        <f t="shared" si="146"/>
        <v>5</v>
      </c>
      <c r="Y159" s="313">
        <f t="shared" si="147"/>
        <v>8</v>
      </c>
      <c r="Z159" s="313">
        <f t="shared" si="148"/>
        <v>11</v>
      </c>
      <c r="AA159" s="313">
        <f t="shared" si="149"/>
        <v>12</v>
      </c>
      <c r="AB159" s="313">
        <f t="shared" si="150"/>
        <v>15</v>
      </c>
      <c r="AC159" s="313">
        <f t="shared" si="151"/>
        <v>19</v>
      </c>
      <c r="AD159" s="313">
        <f t="shared" si="152"/>
        <v>20</v>
      </c>
      <c r="AE159" s="313">
        <f t="shared" si="153"/>
        <v>25</v>
      </c>
      <c r="AF159" s="313">
        <f t="shared" si="154"/>
        <v>29</v>
      </c>
      <c r="AG159" s="313">
        <f t="shared" si="155"/>
        <v>32</v>
      </c>
    </row>
    <row r="160" spans="13:33" ht="12.75">
      <c r="M160" s="318">
        <v>8</v>
      </c>
      <c r="N160" s="313">
        <f aca="true" ca="1" t="shared" si="173" ref="N160:W160">ROUNDUP(RAND()*8,0)</f>
        <v>5</v>
      </c>
      <c r="O160" s="313">
        <f ca="1" t="shared" si="173"/>
        <v>7</v>
      </c>
      <c r="P160" s="313">
        <f ca="1" t="shared" si="173"/>
        <v>5</v>
      </c>
      <c r="Q160" s="313">
        <f ca="1" t="shared" si="173"/>
        <v>6</v>
      </c>
      <c r="R160" s="313">
        <f ca="1" t="shared" si="173"/>
        <v>8</v>
      </c>
      <c r="S160" s="313">
        <f ca="1" t="shared" si="173"/>
        <v>1</v>
      </c>
      <c r="T160" s="313">
        <f ca="1" t="shared" si="173"/>
        <v>2</v>
      </c>
      <c r="U160" s="313">
        <f ca="1" t="shared" si="173"/>
        <v>7</v>
      </c>
      <c r="V160" s="313">
        <f ca="1" t="shared" si="173"/>
        <v>1</v>
      </c>
      <c r="W160" s="313">
        <f ca="1" t="shared" si="173"/>
        <v>8</v>
      </c>
      <c r="X160" s="313">
        <f t="shared" si="146"/>
        <v>5</v>
      </c>
      <c r="Y160" s="313">
        <f t="shared" si="147"/>
        <v>12</v>
      </c>
      <c r="Z160" s="313">
        <f t="shared" si="148"/>
        <v>17</v>
      </c>
      <c r="AA160" s="313">
        <f t="shared" si="149"/>
        <v>23</v>
      </c>
      <c r="AB160" s="313">
        <f t="shared" si="150"/>
        <v>31</v>
      </c>
      <c r="AC160" s="313">
        <f t="shared" si="151"/>
        <v>32</v>
      </c>
      <c r="AD160" s="313">
        <f t="shared" si="152"/>
        <v>34</v>
      </c>
      <c r="AE160" s="313">
        <f t="shared" si="153"/>
        <v>41</v>
      </c>
      <c r="AF160" s="313">
        <f t="shared" si="154"/>
        <v>42</v>
      </c>
      <c r="AG160" s="313">
        <f t="shared" si="155"/>
        <v>50</v>
      </c>
    </row>
    <row r="161" spans="13:33" ht="12.75">
      <c r="M161" s="318">
        <v>6</v>
      </c>
      <c r="N161" s="313">
        <f aca="true" ca="1" t="shared" si="174" ref="N161:W161">ROUNDUP(RAND()*6,0)</f>
        <v>6</v>
      </c>
      <c r="O161" s="313">
        <f ca="1" t="shared" si="174"/>
        <v>6</v>
      </c>
      <c r="P161" s="313">
        <f ca="1" t="shared" si="174"/>
        <v>4</v>
      </c>
      <c r="Q161" s="313">
        <f ca="1" t="shared" si="174"/>
        <v>3</v>
      </c>
      <c r="R161" s="313">
        <f ca="1" t="shared" si="174"/>
        <v>3</v>
      </c>
      <c r="S161" s="313">
        <f ca="1" t="shared" si="174"/>
        <v>2</v>
      </c>
      <c r="T161" s="313">
        <f ca="1" t="shared" si="174"/>
        <v>2</v>
      </c>
      <c r="U161" s="313">
        <f ca="1" t="shared" si="174"/>
        <v>2</v>
      </c>
      <c r="V161" s="313">
        <f ca="1" t="shared" si="174"/>
        <v>5</v>
      </c>
      <c r="W161" s="313">
        <f ca="1" t="shared" si="174"/>
        <v>4</v>
      </c>
      <c r="X161" s="313">
        <f t="shared" si="146"/>
        <v>6</v>
      </c>
      <c r="Y161" s="313">
        <f t="shared" si="147"/>
        <v>12</v>
      </c>
      <c r="Z161" s="313">
        <f t="shared" si="148"/>
        <v>16</v>
      </c>
      <c r="AA161" s="313">
        <f t="shared" si="149"/>
        <v>19</v>
      </c>
      <c r="AB161" s="313">
        <f t="shared" si="150"/>
        <v>22</v>
      </c>
      <c r="AC161" s="313">
        <f t="shared" si="151"/>
        <v>24</v>
      </c>
      <c r="AD161" s="313">
        <f t="shared" si="152"/>
        <v>26</v>
      </c>
      <c r="AE161" s="313">
        <f t="shared" si="153"/>
        <v>28</v>
      </c>
      <c r="AF161" s="313">
        <f t="shared" si="154"/>
        <v>33</v>
      </c>
      <c r="AG161" s="313">
        <f t="shared" si="155"/>
        <v>37</v>
      </c>
    </row>
    <row r="162" spans="13:33" ht="12.75">
      <c r="M162" s="318">
        <v>4</v>
      </c>
      <c r="N162" s="313">
        <f aca="true" ca="1" t="shared" si="175" ref="N162:W162">ROUNDUP(RAND()*4,0)</f>
        <v>3</v>
      </c>
      <c r="O162" s="313">
        <f ca="1" t="shared" si="175"/>
        <v>3</v>
      </c>
      <c r="P162" s="313">
        <f ca="1" t="shared" si="175"/>
        <v>3</v>
      </c>
      <c r="Q162" s="313">
        <f ca="1" t="shared" si="175"/>
        <v>4</v>
      </c>
      <c r="R162" s="313">
        <f ca="1" t="shared" si="175"/>
        <v>2</v>
      </c>
      <c r="S162" s="313">
        <f ca="1" t="shared" si="175"/>
        <v>1</v>
      </c>
      <c r="T162" s="313">
        <f ca="1" t="shared" si="175"/>
        <v>1</v>
      </c>
      <c r="U162" s="313">
        <f ca="1" t="shared" si="175"/>
        <v>4</v>
      </c>
      <c r="V162" s="313">
        <f ca="1" t="shared" si="175"/>
        <v>3</v>
      </c>
      <c r="W162" s="313">
        <f ca="1" t="shared" si="175"/>
        <v>3</v>
      </c>
      <c r="X162" s="313">
        <f t="shared" si="146"/>
        <v>3</v>
      </c>
      <c r="Y162" s="313">
        <f t="shared" si="147"/>
        <v>6</v>
      </c>
      <c r="Z162" s="313">
        <f t="shared" si="148"/>
        <v>9</v>
      </c>
      <c r="AA162" s="313">
        <f t="shared" si="149"/>
        <v>13</v>
      </c>
      <c r="AB162" s="313">
        <f t="shared" si="150"/>
        <v>15</v>
      </c>
      <c r="AC162" s="313">
        <f t="shared" si="151"/>
        <v>16</v>
      </c>
      <c r="AD162" s="313">
        <f t="shared" si="152"/>
        <v>17</v>
      </c>
      <c r="AE162" s="313">
        <f t="shared" si="153"/>
        <v>21</v>
      </c>
      <c r="AF162" s="313">
        <f t="shared" si="154"/>
        <v>24</v>
      </c>
      <c r="AG162" s="313">
        <f t="shared" si="155"/>
        <v>27</v>
      </c>
    </row>
    <row r="163" spans="13:33" ht="12.75">
      <c r="M163" s="318">
        <v>6</v>
      </c>
      <c r="N163" s="313">
        <f aca="true" ca="1" t="shared" si="176" ref="N163:W163">ROUNDUP(RAND()*6,0)</f>
        <v>4</v>
      </c>
      <c r="O163" s="313">
        <f ca="1" t="shared" si="176"/>
        <v>6</v>
      </c>
      <c r="P163" s="313">
        <f ca="1" t="shared" si="176"/>
        <v>2</v>
      </c>
      <c r="Q163" s="313">
        <f ca="1" t="shared" si="176"/>
        <v>1</v>
      </c>
      <c r="R163" s="313">
        <f ca="1" t="shared" si="176"/>
        <v>2</v>
      </c>
      <c r="S163" s="313">
        <f ca="1" t="shared" si="176"/>
        <v>2</v>
      </c>
      <c r="T163" s="313">
        <f ca="1" t="shared" si="176"/>
        <v>3</v>
      </c>
      <c r="U163" s="313">
        <f ca="1" t="shared" si="176"/>
        <v>6</v>
      </c>
      <c r="V163" s="313">
        <f ca="1" t="shared" si="176"/>
        <v>3</v>
      </c>
      <c r="W163" s="313">
        <f ca="1" t="shared" si="176"/>
        <v>4</v>
      </c>
      <c r="X163" s="313">
        <f t="shared" si="146"/>
        <v>4</v>
      </c>
      <c r="Y163" s="313">
        <f t="shared" si="147"/>
        <v>10</v>
      </c>
      <c r="Z163" s="313">
        <f t="shared" si="148"/>
        <v>12</v>
      </c>
      <c r="AA163" s="313">
        <f t="shared" si="149"/>
        <v>13</v>
      </c>
      <c r="AB163" s="313">
        <f t="shared" si="150"/>
        <v>15</v>
      </c>
      <c r="AC163" s="313">
        <f t="shared" si="151"/>
        <v>17</v>
      </c>
      <c r="AD163" s="313">
        <f t="shared" si="152"/>
        <v>20</v>
      </c>
      <c r="AE163" s="313">
        <f t="shared" si="153"/>
        <v>26</v>
      </c>
      <c r="AF163" s="313">
        <f t="shared" si="154"/>
        <v>29</v>
      </c>
      <c r="AG163" s="313">
        <f t="shared" si="155"/>
        <v>33</v>
      </c>
    </row>
    <row r="164" spans="13:33" ht="12.75">
      <c r="M164" s="318">
        <v>8</v>
      </c>
      <c r="N164" s="313">
        <f aca="true" ca="1" t="shared" si="177" ref="N164:W164">ROUNDUP(RAND()*8,0)</f>
        <v>8</v>
      </c>
      <c r="O164" s="313">
        <f ca="1" t="shared" si="177"/>
        <v>3</v>
      </c>
      <c r="P164" s="313">
        <f ca="1" t="shared" si="177"/>
        <v>7</v>
      </c>
      <c r="Q164" s="313">
        <f ca="1" t="shared" si="177"/>
        <v>1</v>
      </c>
      <c r="R164" s="313">
        <f ca="1" t="shared" si="177"/>
        <v>2</v>
      </c>
      <c r="S164" s="313">
        <f ca="1" t="shared" si="177"/>
        <v>2</v>
      </c>
      <c r="T164" s="313">
        <f ca="1" t="shared" si="177"/>
        <v>3</v>
      </c>
      <c r="U164" s="313">
        <f ca="1" t="shared" si="177"/>
        <v>3</v>
      </c>
      <c r="V164" s="313">
        <f ca="1" t="shared" si="177"/>
        <v>4</v>
      </c>
      <c r="W164" s="313">
        <f ca="1" t="shared" si="177"/>
        <v>2</v>
      </c>
      <c r="X164" s="313">
        <f t="shared" si="146"/>
        <v>8</v>
      </c>
      <c r="Y164" s="313">
        <f t="shared" si="147"/>
        <v>11</v>
      </c>
      <c r="Z164" s="313">
        <f t="shared" si="148"/>
        <v>18</v>
      </c>
      <c r="AA164" s="313">
        <f t="shared" si="149"/>
        <v>19</v>
      </c>
      <c r="AB164" s="313">
        <f t="shared" si="150"/>
        <v>21</v>
      </c>
      <c r="AC164" s="313">
        <f t="shared" si="151"/>
        <v>23</v>
      </c>
      <c r="AD164" s="313">
        <f t="shared" si="152"/>
        <v>26</v>
      </c>
      <c r="AE164" s="313">
        <f t="shared" si="153"/>
        <v>29</v>
      </c>
      <c r="AF164" s="313">
        <f t="shared" si="154"/>
        <v>33</v>
      </c>
      <c r="AG164" s="313">
        <f t="shared" si="155"/>
        <v>35</v>
      </c>
    </row>
    <row r="165" spans="13:33" ht="12.75">
      <c r="M165" s="318">
        <v>6</v>
      </c>
      <c r="N165" s="313">
        <f aca="true" ca="1" t="shared" si="178" ref="N165:W166">ROUNDUP(RAND()*6,0)</f>
        <v>1</v>
      </c>
      <c r="O165" s="313">
        <f ca="1" t="shared" si="178"/>
        <v>5</v>
      </c>
      <c r="P165" s="313">
        <f ca="1" t="shared" si="178"/>
        <v>6</v>
      </c>
      <c r="Q165" s="313">
        <f ca="1" t="shared" si="178"/>
        <v>5</v>
      </c>
      <c r="R165" s="313">
        <f ca="1" t="shared" si="178"/>
        <v>4</v>
      </c>
      <c r="S165" s="313">
        <f ca="1" t="shared" si="178"/>
        <v>6</v>
      </c>
      <c r="T165" s="313">
        <f ca="1" t="shared" si="178"/>
        <v>6</v>
      </c>
      <c r="U165" s="313">
        <f ca="1" t="shared" si="178"/>
        <v>2</v>
      </c>
      <c r="V165" s="313">
        <f ca="1" t="shared" si="178"/>
        <v>5</v>
      </c>
      <c r="W165" s="313">
        <f ca="1" t="shared" si="178"/>
        <v>3</v>
      </c>
      <c r="X165" s="313">
        <f t="shared" si="146"/>
        <v>1</v>
      </c>
      <c r="Y165" s="313">
        <f t="shared" si="147"/>
        <v>6</v>
      </c>
      <c r="Z165" s="313">
        <f t="shared" si="148"/>
        <v>12</v>
      </c>
      <c r="AA165" s="313">
        <f t="shared" si="149"/>
        <v>17</v>
      </c>
      <c r="AB165" s="313">
        <f t="shared" si="150"/>
        <v>21</v>
      </c>
      <c r="AC165" s="313">
        <f t="shared" si="151"/>
        <v>27</v>
      </c>
      <c r="AD165" s="313">
        <f t="shared" si="152"/>
        <v>33</v>
      </c>
      <c r="AE165" s="313">
        <f t="shared" si="153"/>
        <v>35</v>
      </c>
      <c r="AF165" s="313">
        <f t="shared" si="154"/>
        <v>40</v>
      </c>
      <c r="AG165" s="313">
        <f t="shared" si="155"/>
        <v>43</v>
      </c>
    </row>
    <row r="166" spans="13:33" ht="12.75">
      <c r="M166" s="318">
        <v>6</v>
      </c>
      <c r="N166" s="313">
        <f ca="1" t="shared" si="178"/>
        <v>4</v>
      </c>
      <c r="O166" s="313">
        <f ca="1" t="shared" si="178"/>
        <v>6</v>
      </c>
      <c r="P166" s="313">
        <f ca="1" t="shared" si="178"/>
        <v>1</v>
      </c>
      <c r="Q166" s="313">
        <f ca="1" t="shared" si="178"/>
        <v>5</v>
      </c>
      <c r="R166" s="313">
        <f ca="1" t="shared" si="178"/>
        <v>3</v>
      </c>
      <c r="S166" s="313">
        <f ca="1" t="shared" si="178"/>
        <v>2</v>
      </c>
      <c r="T166" s="313">
        <f ca="1" t="shared" si="178"/>
        <v>2</v>
      </c>
      <c r="U166" s="313">
        <f ca="1" t="shared" si="178"/>
        <v>5</v>
      </c>
      <c r="V166" s="313">
        <f ca="1" t="shared" si="178"/>
        <v>1</v>
      </c>
      <c r="W166" s="313">
        <f ca="1" t="shared" si="178"/>
        <v>6</v>
      </c>
      <c r="X166" s="313">
        <f t="shared" si="146"/>
        <v>4</v>
      </c>
      <c r="Y166" s="313">
        <f t="shared" si="147"/>
        <v>10</v>
      </c>
      <c r="Z166" s="313">
        <f t="shared" si="148"/>
        <v>11</v>
      </c>
      <c r="AA166" s="313">
        <f t="shared" si="149"/>
        <v>16</v>
      </c>
      <c r="AB166" s="313">
        <f t="shared" si="150"/>
        <v>19</v>
      </c>
      <c r="AC166" s="313">
        <f t="shared" si="151"/>
        <v>21</v>
      </c>
      <c r="AD166" s="313">
        <f t="shared" si="152"/>
        <v>23</v>
      </c>
      <c r="AE166" s="313">
        <f t="shared" si="153"/>
        <v>28</v>
      </c>
      <c r="AF166" s="313">
        <f t="shared" si="154"/>
        <v>29</v>
      </c>
      <c r="AG166" s="313">
        <f t="shared" si="155"/>
        <v>35</v>
      </c>
    </row>
    <row r="167" spans="13:33" ht="12.75">
      <c r="M167" s="318" t="s">
        <v>943</v>
      </c>
      <c r="N167" s="313">
        <v>0</v>
      </c>
      <c r="O167" s="313">
        <v>0</v>
      </c>
      <c r="P167" s="313">
        <v>0</v>
      </c>
      <c r="Q167" s="313">
        <v>0</v>
      </c>
      <c r="R167" s="313">
        <v>0</v>
      </c>
      <c r="S167" s="313">
        <v>0</v>
      </c>
      <c r="T167" s="313">
        <v>0</v>
      </c>
      <c r="U167" s="313">
        <v>0</v>
      </c>
      <c r="V167" s="313">
        <v>0</v>
      </c>
      <c r="W167" s="313">
        <v>0</v>
      </c>
      <c r="X167" s="313">
        <f t="shared" si="146"/>
        <v>0</v>
      </c>
      <c r="Y167" s="313">
        <f t="shared" si="147"/>
        <v>0</v>
      </c>
      <c r="Z167" s="313">
        <f t="shared" si="148"/>
        <v>0</v>
      </c>
      <c r="AA167" s="313">
        <f t="shared" si="149"/>
        <v>0</v>
      </c>
      <c r="AB167" s="313">
        <f t="shared" si="150"/>
        <v>0</v>
      </c>
      <c r="AC167" s="313">
        <f t="shared" si="151"/>
        <v>0</v>
      </c>
      <c r="AD167" s="313">
        <f t="shared" si="152"/>
        <v>0</v>
      </c>
      <c r="AE167" s="313">
        <f t="shared" si="153"/>
        <v>0</v>
      </c>
      <c r="AF167" s="313">
        <f t="shared" si="154"/>
        <v>0</v>
      </c>
      <c r="AG167" s="313">
        <f t="shared" si="155"/>
        <v>0</v>
      </c>
    </row>
    <row r="168" spans="13:33" ht="12.75">
      <c r="M168" s="318">
        <v>10</v>
      </c>
      <c r="N168" s="313">
        <f aca="true" ca="1" t="shared" si="179" ref="N168:W168">ROUNDUP(RAND()*10,0)</f>
        <v>10</v>
      </c>
      <c r="O168" s="313">
        <f ca="1" t="shared" si="179"/>
        <v>4</v>
      </c>
      <c r="P168" s="313">
        <f ca="1" t="shared" si="179"/>
        <v>1</v>
      </c>
      <c r="Q168" s="313">
        <f ca="1" t="shared" si="179"/>
        <v>3</v>
      </c>
      <c r="R168" s="313">
        <f ca="1" t="shared" si="179"/>
        <v>9</v>
      </c>
      <c r="S168" s="313">
        <f ca="1" t="shared" si="179"/>
        <v>10</v>
      </c>
      <c r="T168" s="313">
        <f ca="1" t="shared" si="179"/>
        <v>4</v>
      </c>
      <c r="U168" s="313">
        <f ca="1" t="shared" si="179"/>
        <v>10</v>
      </c>
      <c r="V168" s="313">
        <f ca="1" t="shared" si="179"/>
        <v>2</v>
      </c>
      <c r="W168" s="313">
        <f ca="1" t="shared" si="179"/>
        <v>3</v>
      </c>
      <c r="X168" s="313">
        <f t="shared" si="146"/>
        <v>10</v>
      </c>
      <c r="Y168" s="313">
        <f t="shared" si="147"/>
        <v>14</v>
      </c>
      <c r="Z168" s="313">
        <f t="shared" si="148"/>
        <v>15</v>
      </c>
      <c r="AA168" s="313">
        <f t="shared" si="149"/>
        <v>18</v>
      </c>
      <c r="AB168" s="313">
        <f t="shared" si="150"/>
        <v>27</v>
      </c>
      <c r="AC168" s="313">
        <f t="shared" si="151"/>
        <v>37</v>
      </c>
      <c r="AD168" s="313">
        <f t="shared" si="152"/>
        <v>41</v>
      </c>
      <c r="AE168" s="313">
        <f t="shared" si="153"/>
        <v>51</v>
      </c>
      <c r="AF168" s="313">
        <f t="shared" si="154"/>
        <v>53</v>
      </c>
      <c r="AG168" s="313">
        <f t="shared" si="155"/>
        <v>56</v>
      </c>
    </row>
    <row r="169" spans="13:33" ht="12.75">
      <c r="M169" s="318">
        <v>4</v>
      </c>
      <c r="N169" s="313">
        <f aca="true" ca="1" t="shared" si="180" ref="N169:W169">ROUNDUP(RAND()*4,0)</f>
        <v>4</v>
      </c>
      <c r="O169" s="313">
        <f ca="1" t="shared" si="180"/>
        <v>4</v>
      </c>
      <c r="P169" s="313">
        <f ca="1" t="shared" si="180"/>
        <v>1</v>
      </c>
      <c r="Q169" s="313">
        <f ca="1" t="shared" si="180"/>
        <v>2</v>
      </c>
      <c r="R169" s="313">
        <f ca="1" t="shared" si="180"/>
        <v>1</v>
      </c>
      <c r="S169" s="313">
        <f ca="1" t="shared" si="180"/>
        <v>2</v>
      </c>
      <c r="T169" s="313">
        <f ca="1" t="shared" si="180"/>
        <v>3</v>
      </c>
      <c r="U169" s="313">
        <f ca="1" t="shared" si="180"/>
        <v>4</v>
      </c>
      <c r="V169" s="313">
        <f ca="1" t="shared" si="180"/>
        <v>2</v>
      </c>
      <c r="W169" s="313">
        <f ca="1" t="shared" si="180"/>
        <v>2</v>
      </c>
      <c r="X169" s="313">
        <f aca="true" t="shared" si="181" ref="X169:X200">SUM(N169)</f>
        <v>4</v>
      </c>
      <c r="Y169" s="313">
        <f aca="true" t="shared" si="182" ref="Y169:Y200">SUM(X169,O169)</f>
        <v>8</v>
      </c>
      <c r="Z169" s="313">
        <f aca="true" t="shared" si="183" ref="Z169:Z200">SUM(Y169,P169)</f>
        <v>9</v>
      </c>
      <c r="AA169" s="313">
        <f aca="true" t="shared" si="184" ref="AA169:AA200">SUM(Z169,Q169)</f>
        <v>11</v>
      </c>
      <c r="AB169" s="313">
        <f aca="true" t="shared" si="185" ref="AB169:AB200">SUM(AA169,R169)</f>
        <v>12</v>
      </c>
      <c r="AC169" s="313">
        <f aca="true" t="shared" si="186" ref="AC169:AC200">SUM(AB169,S169)</f>
        <v>14</v>
      </c>
      <c r="AD169" s="313">
        <f aca="true" t="shared" si="187" ref="AD169:AD200">SUM(AC169,T169)</f>
        <v>17</v>
      </c>
      <c r="AE169" s="313">
        <f aca="true" t="shared" si="188" ref="AE169:AE200">SUM(AD169,U169)</f>
        <v>21</v>
      </c>
      <c r="AF169" s="313">
        <f aca="true" t="shared" si="189" ref="AF169:AF200">SUM(AE169,V169)</f>
        <v>23</v>
      </c>
      <c r="AG169" s="313">
        <f aca="true" t="shared" si="190" ref="AG169:AG200">SUM(AF169,W169)</f>
        <v>25</v>
      </c>
    </row>
    <row r="170" spans="13:33" ht="12.75">
      <c r="M170" s="318">
        <v>6</v>
      </c>
      <c r="N170" s="313">
        <f aca="true" ca="1" t="shared" si="191" ref="N170:W170">ROUNDUP(RAND()*6,0)</f>
        <v>3</v>
      </c>
      <c r="O170" s="313">
        <f ca="1" t="shared" si="191"/>
        <v>1</v>
      </c>
      <c r="P170" s="313">
        <f ca="1" t="shared" si="191"/>
        <v>3</v>
      </c>
      <c r="Q170" s="313">
        <f ca="1" t="shared" si="191"/>
        <v>6</v>
      </c>
      <c r="R170" s="313">
        <f ca="1" t="shared" si="191"/>
        <v>4</v>
      </c>
      <c r="S170" s="313">
        <f ca="1" t="shared" si="191"/>
        <v>2</v>
      </c>
      <c r="T170" s="313">
        <f ca="1" t="shared" si="191"/>
        <v>6</v>
      </c>
      <c r="U170" s="313">
        <f ca="1" t="shared" si="191"/>
        <v>5</v>
      </c>
      <c r="V170" s="313">
        <f ca="1" t="shared" si="191"/>
        <v>6</v>
      </c>
      <c r="W170" s="313">
        <f ca="1" t="shared" si="191"/>
        <v>6</v>
      </c>
      <c r="X170" s="313">
        <f t="shared" si="181"/>
        <v>3</v>
      </c>
      <c r="Y170" s="313">
        <f t="shared" si="182"/>
        <v>4</v>
      </c>
      <c r="Z170" s="313">
        <f t="shared" si="183"/>
        <v>7</v>
      </c>
      <c r="AA170" s="313">
        <f t="shared" si="184"/>
        <v>13</v>
      </c>
      <c r="AB170" s="313">
        <f t="shared" si="185"/>
        <v>17</v>
      </c>
      <c r="AC170" s="313">
        <f t="shared" si="186"/>
        <v>19</v>
      </c>
      <c r="AD170" s="313">
        <f t="shared" si="187"/>
        <v>25</v>
      </c>
      <c r="AE170" s="313">
        <f t="shared" si="188"/>
        <v>30</v>
      </c>
      <c r="AF170" s="313">
        <f t="shared" si="189"/>
        <v>36</v>
      </c>
      <c r="AG170" s="313">
        <f t="shared" si="190"/>
        <v>42</v>
      </c>
    </row>
    <row r="171" spans="13:33" ht="12.75">
      <c r="M171" s="318">
        <v>8</v>
      </c>
      <c r="N171" s="313">
        <f aca="true" ca="1" t="shared" si="192" ref="N171:W171">ROUNDUP(RAND()*8,0)</f>
        <v>5</v>
      </c>
      <c r="O171" s="313">
        <f ca="1" t="shared" si="192"/>
        <v>7</v>
      </c>
      <c r="P171" s="313">
        <f ca="1" t="shared" si="192"/>
        <v>7</v>
      </c>
      <c r="Q171" s="313">
        <f ca="1" t="shared" si="192"/>
        <v>6</v>
      </c>
      <c r="R171" s="313">
        <f ca="1" t="shared" si="192"/>
        <v>8</v>
      </c>
      <c r="S171" s="313">
        <f ca="1" t="shared" si="192"/>
        <v>5</v>
      </c>
      <c r="T171" s="313">
        <f ca="1" t="shared" si="192"/>
        <v>3</v>
      </c>
      <c r="U171" s="313">
        <f ca="1" t="shared" si="192"/>
        <v>1</v>
      </c>
      <c r="V171" s="313">
        <f ca="1" t="shared" si="192"/>
        <v>5</v>
      </c>
      <c r="W171" s="313">
        <f ca="1" t="shared" si="192"/>
        <v>6</v>
      </c>
      <c r="X171" s="313">
        <f t="shared" si="181"/>
        <v>5</v>
      </c>
      <c r="Y171" s="313">
        <f t="shared" si="182"/>
        <v>12</v>
      </c>
      <c r="Z171" s="313">
        <f t="shared" si="183"/>
        <v>19</v>
      </c>
      <c r="AA171" s="313">
        <f t="shared" si="184"/>
        <v>25</v>
      </c>
      <c r="AB171" s="313">
        <f t="shared" si="185"/>
        <v>33</v>
      </c>
      <c r="AC171" s="313">
        <f t="shared" si="186"/>
        <v>38</v>
      </c>
      <c r="AD171" s="313">
        <f t="shared" si="187"/>
        <v>41</v>
      </c>
      <c r="AE171" s="313">
        <f t="shared" si="188"/>
        <v>42</v>
      </c>
      <c r="AF171" s="313">
        <f t="shared" si="189"/>
        <v>47</v>
      </c>
      <c r="AG171" s="313">
        <f t="shared" si="190"/>
        <v>53</v>
      </c>
    </row>
    <row r="172" spans="13:33" ht="12.75">
      <c r="M172" s="318">
        <v>6</v>
      </c>
      <c r="N172" s="313">
        <f aca="true" ca="1" t="shared" si="193" ref="N172:W172">ROUNDUP(RAND()*6,0)</f>
        <v>1</v>
      </c>
      <c r="O172" s="313">
        <f ca="1" t="shared" si="193"/>
        <v>2</v>
      </c>
      <c r="P172" s="313">
        <f ca="1" t="shared" si="193"/>
        <v>4</v>
      </c>
      <c r="Q172" s="313">
        <f ca="1" t="shared" si="193"/>
        <v>2</v>
      </c>
      <c r="R172" s="313">
        <f ca="1" t="shared" si="193"/>
        <v>4</v>
      </c>
      <c r="S172" s="313">
        <f ca="1" t="shared" si="193"/>
        <v>5</v>
      </c>
      <c r="T172" s="313">
        <f ca="1" t="shared" si="193"/>
        <v>3</v>
      </c>
      <c r="U172" s="313">
        <f ca="1" t="shared" si="193"/>
        <v>3</v>
      </c>
      <c r="V172" s="313">
        <f ca="1" t="shared" si="193"/>
        <v>2</v>
      </c>
      <c r="W172" s="313">
        <f ca="1" t="shared" si="193"/>
        <v>5</v>
      </c>
      <c r="X172" s="313">
        <f t="shared" si="181"/>
        <v>1</v>
      </c>
      <c r="Y172" s="313">
        <f t="shared" si="182"/>
        <v>3</v>
      </c>
      <c r="Z172" s="313">
        <f t="shared" si="183"/>
        <v>7</v>
      </c>
      <c r="AA172" s="313">
        <f t="shared" si="184"/>
        <v>9</v>
      </c>
      <c r="AB172" s="313">
        <f t="shared" si="185"/>
        <v>13</v>
      </c>
      <c r="AC172" s="313">
        <f t="shared" si="186"/>
        <v>18</v>
      </c>
      <c r="AD172" s="313">
        <f t="shared" si="187"/>
        <v>21</v>
      </c>
      <c r="AE172" s="313">
        <f t="shared" si="188"/>
        <v>24</v>
      </c>
      <c r="AF172" s="313">
        <f t="shared" si="189"/>
        <v>26</v>
      </c>
      <c r="AG172" s="313">
        <f t="shared" si="190"/>
        <v>31</v>
      </c>
    </row>
    <row r="173" spans="13:33" ht="12.75">
      <c r="M173" s="318">
        <v>8</v>
      </c>
      <c r="N173" s="313">
        <f aca="true" ca="1" t="shared" si="194" ref="N173:W173">ROUNDUP(RAND()*8,0)</f>
        <v>1</v>
      </c>
      <c r="O173" s="313">
        <f ca="1" t="shared" si="194"/>
        <v>8</v>
      </c>
      <c r="P173" s="313">
        <f ca="1" t="shared" si="194"/>
        <v>1</v>
      </c>
      <c r="Q173" s="313">
        <f ca="1" t="shared" si="194"/>
        <v>3</v>
      </c>
      <c r="R173" s="313">
        <f ca="1" t="shared" si="194"/>
        <v>2</v>
      </c>
      <c r="S173" s="313">
        <f ca="1" t="shared" si="194"/>
        <v>4</v>
      </c>
      <c r="T173" s="313">
        <f ca="1" t="shared" si="194"/>
        <v>2</v>
      </c>
      <c r="U173" s="313">
        <f ca="1" t="shared" si="194"/>
        <v>2</v>
      </c>
      <c r="V173" s="313">
        <f ca="1" t="shared" si="194"/>
        <v>8</v>
      </c>
      <c r="W173" s="313">
        <f ca="1" t="shared" si="194"/>
        <v>7</v>
      </c>
      <c r="X173" s="313">
        <f t="shared" si="181"/>
        <v>1</v>
      </c>
      <c r="Y173" s="313">
        <f t="shared" si="182"/>
        <v>9</v>
      </c>
      <c r="Z173" s="313">
        <f t="shared" si="183"/>
        <v>10</v>
      </c>
      <c r="AA173" s="313">
        <f t="shared" si="184"/>
        <v>13</v>
      </c>
      <c r="AB173" s="313">
        <f t="shared" si="185"/>
        <v>15</v>
      </c>
      <c r="AC173" s="313">
        <f t="shared" si="186"/>
        <v>19</v>
      </c>
      <c r="AD173" s="313">
        <f t="shared" si="187"/>
        <v>21</v>
      </c>
      <c r="AE173" s="313">
        <f t="shared" si="188"/>
        <v>23</v>
      </c>
      <c r="AF173" s="313">
        <f t="shared" si="189"/>
        <v>31</v>
      </c>
      <c r="AG173" s="313">
        <f t="shared" si="190"/>
        <v>38</v>
      </c>
    </row>
    <row r="174" spans="13:33" ht="12.75">
      <c r="M174" s="318">
        <v>4</v>
      </c>
      <c r="N174" s="313">
        <f aca="true" ca="1" t="shared" si="195" ref="N174:W174">ROUNDUP(RAND()*4,0)</f>
        <v>4</v>
      </c>
      <c r="O174" s="313">
        <f ca="1" t="shared" si="195"/>
        <v>4</v>
      </c>
      <c r="P174" s="313">
        <f ca="1" t="shared" si="195"/>
        <v>4</v>
      </c>
      <c r="Q174" s="313">
        <f ca="1" t="shared" si="195"/>
        <v>3</v>
      </c>
      <c r="R174" s="313">
        <f ca="1" t="shared" si="195"/>
        <v>1</v>
      </c>
      <c r="S174" s="313">
        <f ca="1" t="shared" si="195"/>
        <v>1</v>
      </c>
      <c r="T174" s="313">
        <f ca="1" t="shared" si="195"/>
        <v>4</v>
      </c>
      <c r="U174" s="313">
        <f ca="1" t="shared" si="195"/>
        <v>3</v>
      </c>
      <c r="V174" s="313">
        <f ca="1" t="shared" si="195"/>
        <v>3</v>
      </c>
      <c r="W174" s="313">
        <f ca="1" t="shared" si="195"/>
        <v>1</v>
      </c>
      <c r="X174" s="313">
        <f t="shared" si="181"/>
        <v>4</v>
      </c>
      <c r="Y174" s="313">
        <f t="shared" si="182"/>
        <v>8</v>
      </c>
      <c r="Z174" s="313">
        <f t="shared" si="183"/>
        <v>12</v>
      </c>
      <c r="AA174" s="313">
        <f t="shared" si="184"/>
        <v>15</v>
      </c>
      <c r="AB174" s="313">
        <f t="shared" si="185"/>
        <v>16</v>
      </c>
      <c r="AC174" s="313">
        <f t="shared" si="186"/>
        <v>17</v>
      </c>
      <c r="AD174" s="313">
        <f t="shared" si="187"/>
        <v>21</v>
      </c>
      <c r="AE174" s="313">
        <f t="shared" si="188"/>
        <v>24</v>
      </c>
      <c r="AF174" s="313">
        <f t="shared" si="189"/>
        <v>27</v>
      </c>
      <c r="AG174" s="313">
        <f t="shared" si="190"/>
        <v>28</v>
      </c>
    </row>
    <row r="175" spans="13:33" ht="12.75">
      <c r="M175" s="318">
        <v>8</v>
      </c>
      <c r="N175" s="313">
        <f aca="true" ca="1" t="shared" si="196" ref="N175:W176">ROUNDUP(RAND()*8,0)</f>
        <v>8</v>
      </c>
      <c r="O175" s="313">
        <f ca="1" t="shared" si="196"/>
        <v>7</v>
      </c>
      <c r="P175" s="313">
        <f ca="1" t="shared" si="196"/>
        <v>4</v>
      </c>
      <c r="Q175" s="313">
        <f ca="1" t="shared" si="196"/>
        <v>2</v>
      </c>
      <c r="R175" s="313">
        <f ca="1" t="shared" si="196"/>
        <v>3</v>
      </c>
      <c r="S175" s="313">
        <f ca="1" t="shared" si="196"/>
        <v>2</v>
      </c>
      <c r="T175" s="313">
        <f ca="1" t="shared" si="196"/>
        <v>4</v>
      </c>
      <c r="U175" s="313">
        <f ca="1" t="shared" si="196"/>
        <v>8</v>
      </c>
      <c r="V175" s="313">
        <f ca="1" t="shared" si="196"/>
        <v>5</v>
      </c>
      <c r="W175" s="313">
        <f ca="1" t="shared" si="196"/>
        <v>4</v>
      </c>
      <c r="X175" s="313">
        <f t="shared" si="181"/>
        <v>8</v>
      </c>
      <c r="Y175" s="313">
        <f t="shared" si="182"/>
        <v>15</v>
      </c>
      <c r="Z175" s="313">
        <f t="shared" si="183"/>
        <v>19</v>
      </c>
      <c r="AA175" s="313">
        <f t="shared" si="184"/>
        <v>21</v>
      </c>
      <c r="AB175" s="313">
        <f t="shared" si="185"/>
        <v>24</v>
      </c>
      <c r="AC175" s="313">
        <f t="shared" si="186"/>
        <v>26</v>
      </c>
      <c r="AD175" s="313">
        <f t="shared" si="187"/>
        <v>30</v>
      </c>
      <c r="AE175" s="313">
        <f t="shared" si="188"/>
        <v>38</v>
      </c>
      <c r="AF175" s="313">
        <f t="shared" si="189"/>
        <v>43</v>
      </c>
      <c r="AG175" s="313">
        <f t="shared" si="190"/>
        <v>47</v>
      </c>
    </row>
    <row r="176" spans="13:33" ht="12.75">
      <c r="M176" s="318">
        <v>8</v>
      </c>
      <c r="N176" s="313">
        <f ca="1" t="shared" si="196"/>
        <v>5</v>
      </c>
      <c r="O176" s="313">
        <f ca="1" t="shared" si="196"/>
        <v>5</v>
      </c>
      <c r="P176" s="313">
        <f ca="1" t="shared" si="196"/>
        <v>2</v>
      </c>
      <c r="Q176" s="313">
        <f ca="1" t="shared" si="196"/>
        <v>7</v>
      </c>
      <c r="R176" s="313">
        <f ca="1" t="shared" si="196"/>
        <v>7</v>
      </c>
      <c r="S176" s="313">
        <f ca="1" t="shared" si="196"/>
        <v>7</v>
      </c>
      <c r="T176" s="313">
        <f ca="1" t="shared" si="196"/>
        <v>7</v>
      </c>
      <c r="U176" s="313">
        <f ca="1" t="shared" si="196"/>
        <v>7</v>
      </c>
      <c r="V176" s="313">
        <f ca="1" t="shared" si="196"/>
        <v>7</v>
      </c>
      <c r="W176" s="313">
        <f ca="1" t="shared" si="196"/>
        <v>5</v>
      </c>
      <c r="X176" s="313">
        <f t="shared" si="181"/>
        <v>5</v>
      </c>
      <c r="Y176" s="313">
        <f t="shared" si="182"/>
        <v>10</v>
      </c>
      <c r="Z176" s="313">
        <f t="shared" si="183"/>
        <v>12</v>
      </c>
      <c r="AA176" s="313">
        <f t="shared" si="184"/>
        <v>19</v>
      </c>
      <c r="AB176" s="313">
        <f t="shared" si="185"/>
        <v>26</v>
      </c>
      <c r="AC176" s="313">
        <f t="shared" si="186"/>
        <v>33</v>
      </c>
      <c r="AD176" s="313">
        <f t="shared" si="187"/>
        <v>40</v>
      </c>
      <c r="AE176" s="313">
        <f t="shared" si="188"/>
        <v>47</v>
      </c>
      <c r="AF176" s="313">
        <f t="shared" si="189"/>
        <v>54</v>
      </c>
      <c r="AG176" s="313">
        <f t="shared" si="190"/>
        <v>59</v>
      </c>
    </row>
    <row r="177" spans="13:33" ht="12.75">
      <c r="M177" s="318">
        <v>6</v>
      </c>
      <c r="N177" s="313">
        <f aca="true" ca="1" t="shared" si="197" ref="N177:W177">ROUNDUP(RAND()*6,0)</f>
        <v>5</v>
      </c>
      <c r="O177" s="313">
        <f ca="1" t="shared" si="197"/>
        <v>1</v>
      </c>
      <c r="P177" s="313">
        <f ca="1" t="shared" si="197"/>
        <v>6</v>
      </c>
      <c r="Q177" s="313">
        <f ca="1" t="shared" si="197"/>
        <v>3</v>
      </c>
      <c r="R177" s="313">
        <f ca="1" t="shared" si="197"/>
        <v>6</v>
      </c>
      <c r="S177" s="313">
        <f ca="1" t="shared" si="197"/>
        <v>2</v>
      </c>
      <c r="T177" s="313">
        <f ca="1" t="shared" si="197"/>
        <v>1</v>
      </c>
      <c r="U177" s="313">
        <f ca="1" t="shared" si="197"/>
        <v>6</v>
      </c>
      <c r="V177" s="313">
        <f ca="1" t="shared" si="197"/>
        <v>5</v>
      </c>
      <c r="W177" s="313">
        <f ca="1" t="shared" si="197"/>
        <v>5</v>
      </c>
      <c r="X177" s="313">
        <f t="shared" si="181"/>
        <v>5</v>
      </c>
      <c r="Y177" s="313">
        <f t="shared" si="182"/>
        <v>6</v>
      </c>
      <c r="Z177" s="313">
        <f t="shared" si="183"/>
        <v>12</v>
      </c>
      <c r="AA177" s="313">
        <f t="shared" si="184"/>
        <v>15</v>
      </c>
      <c r="AB177" s="313">
        <f t="shared" si="185"/>
        <v>21</v>
      </c>
      <c r="AC177" s="313">
        <f t="shared" si="186"/>
        <v>23</v>
      </c>
      <c r="AD177" s="313">
        <f t="shared" si="187"/>
        <v>24</v>
      </c>
      <c r="AE177" s="313">
        <f t="shared" si="188"/>
        <v>30</v>
      </c>
      <c r="AF177" s="313">
        <f t="shared" si="189"/>
        <v>35</v>
      </c>
      <c r="AG177" s="313">
        <f t="shared" si="190"/>
        <v>40</v>
      </c>
    </row>
    <row r="178" spans="13:33" ht="12.75">
      <c r="M178" s="318">
        <v>12</v>
      </c>
      <c r="N178" s="313">
        <f aca="true" ca="1" t="shared" si="198" ref="N178:W178">ROUNDUP(RAND()*12,0)</f>
        <v>7</v>
      </c>
      <c r="O178" s="313">
        <f ca="1" t="shared" si="198"/>
        <v>2</v>
      </c>
      <c r="P178" s="313">
        <f ca="1" t="shared" si="198"/>
        <v>6</v>
      </c>
      <c r="Q178" s="313">
        <f ca="1" t="shared" si="198"/>
        <v>7</v>
      </c>
      <c r="R178" s="313">
        <f ca="1" t="shared" si="198"/>
        <v>7</v>
      </c>
      <c r="S178" s="313">
        <f ca="1" t="shared" si="198"/>
        <v>6</v>
      </c>
      <c r="T178" s="313">
        <f ca="1" t="shared" si="198"/>
        <v>9</v>
      </c>
      <c r="U178" s="313">
        <f ca="1" t="shared" si="198"/>
        <v>3</v>
      </c>
      <c r="V178" s="313">
        <f ca="1" t="shared" si="198"/>
        <v>3</v>
      </c>
      <c r="W178" s="313">
        <f ca="1" t="shared" si="198"/>
        <v>7</v>
      </c>
      <c r="X178" s="313">
        <f t="shared" si="181"/>
        <v>7</v>
      </c>
      <c r="Y178" s="313">
        <f t="shared" si="182"/>
        <v>9</v>
      </c>
      <c r="Z178" s="313">
        <f t="shared" si="183"/>
        <v>15</v>
      </c>
      <c r="AA178" s="313">
        <f t="shared" si="184"/>
        <v>22</v>
      </c>
      <c r="AB178" s="313">
        <f t="shared" si="185"/>
        <v>29</v>
      </c>
      <c r="AC178" s="313">
        <f t="shared" si="186"/>
        <v>35</v>
      </c>
      <c r="AD178" s="313">
        <f t="shared" si="187"/>
        <v>44</v>
      </c>
      <c r="AE178" s="313">
        <f t="shared" si="188"/>
        <v>47</v>
      </c>
      <c r="AF178" s="313">
        <f t="shared" si="189"/>
        <v>50</v>
      </c>
      <c r="AG178" s="313">
        <f t="shared" si="190"/>
        <v>57</v>
      </c>
    </row>
    <row r="179" spans="13:33" ht="12.75">
      <c r="M179" s="318">
        <v>6</v>
      </c>
      <c r="N179" s="313">
        <f aca="true" ca="1" t="shared" si="199" ref="N179:W179">ROUNDUP(RAND()*6,0)</f>
        <v>1</v>
      </c>
      <c r="O179" s="313">
        <f ca="1" t="shared" si="199"/>
        <v>1</v>
      </c>
      <c r="P179" s="313">
        <f ca="1" t="shared" si="199"/>
        <v>2</v>
      </c>
      <c r="Q179" s="313">
        <f ca="1" t="shared" si="199"/>
        <v>1</v>
      </c>
      <c r="R179" s="313">
        <f ca="1" t="shared" si="199"/>
        <v>5</v>
      </c>
      <c r="S179" s="313">
        <f ca="1" t="shared" si="199"/>
        <v>6</v>
      </c>
      <c r="T179" s="313">
        <f ca="1" t="shared" si="199"/>
        <v>2</v>
      </c>
      <c r="U179" s="313">
        <f ca="1" t="shared" si="199"/>
        <v>6</v>
      </c>
      <c r="V179" s="313">
        <f ca="1" t="shared" si="199"/>
        <v>2</v>
      </c>
      <c r="W179" s="313">
        <f ca="1" t="shared" si="199"/>
        <v>2</v>
      </c>
      <c r="X179" s="313">
        <f t="shared" si="181"/>
        <v>1</v>
      </c>
      <c r="Y179" s="313">
        <f t="shared" si="182"/>
        <v>2</v>
      </c>
      <c r="Z179" s="313">
        <f t="shared" si="183"/>
        <v>4</v>
      </c>
      <c r="AA179" s="313">
        <f t="shared" si="184"/>
        <v>5</v>
      </c>
      <c r="AB179" s="313">
        <f t="shared" si="185"/>
        <v>10</v>
      </c>
      <c r="AC179" s="313">
        <f t="shared" si="186"/>
        <v>16</v>
      </c>
      <c r="AD179" s="313">
        <f t="shared" si="187"/>
        <v>18</v>
      </c>
      <c r="AE179" s="313">
        <f t="shared" si="188"/>
        <v>24</v>
      </c>
      <c r="AF179" s="313">
        <f t="shared" si="189"/>
        <v>26</v>
      </c>
      <c r="AG179" s="313">
        <f t="shared" si="190"/>
        <v>28</v>
      </c>
    </row>
    <row r="180" spans="13:33" ht="12.75">
      <c r="M180" s="318">
        <v>8</v>
      </c>
      <c r="N180" s="313">
        <f aca="true" ca="1" t="shared" si="200" ref="N180:W181">ROUNDUP(RAND()*8,0)</f>
        <v>7</v>
      </c>
      <c r="O180" s="313">
        <f ca="1" t="shared" si="200"/>
        <v>6</v>
      </c>
      <c r="P180" s="313">
        <f ca="1" t="shared" si="200"/>
        <v>8</v>
      </c>
      <c r="Q180" s="313">
        <f ca="1" t="shared" si="200"/>
        <v>8</v>
      </c>
      <c r="R180" s="313">
        <f ca="1" t="shared" si="200"/>
        <v>6</v>
      </c>
      <c r="S180" s="313">
        <f ca="1" t="shared" si="200"/>
        <v>8</v>
      </c>
      <c r="T180" s="313">
        <f ca="1" t="shared" si="200"/>
        <v>2</v>
      </c>
      <c r="U180" s="313">
        <f ca="1" t="shared" si="200"/>
        <v>1</v>
      </c>
      <c r="V180" s="313">
        <f ca="1" t="shared" si="200"/>
        <v>7</v>
      </c>
      <c r="W180" s="313">
        <f ca="1" t="shared" si="200"/>
        <v>1</v>
      </c>
      <c r="X180" s="313">
        <f t="shared" si="181"/>
        <v>7</v>
      </c>
      <c r="Y180" s="313">
        <f t="shared" si="182"/>
        <v>13</v>
      </c>
      <c r="Z180" s="313">
        <f t="shared" si="183"/>
        <v>21</v>
      </c>
      <c r="AA180" s="313">
        <f t="shared" si="184"/>
        <v>29</v>
      </c>
      <c r="AB180" s="313">
        <f t="shared" si="185"/>
        <v>35</v>
      </c>
      <c r="AC180" s="313">
        <f t="shared" si="186"/>
        <v>43</v>
      </c>
      <c r="AD180" s="313">
        <f t="shared" si="187"/>
        <v>45</v>
      </c>
      <c r="AE180" s="313">
        <f t="shared" si="188"/>
        <v>46</v>
      </c>
      <c r="AF180" s="313">
        <f t="shared" si="189"/>
        <v>53</v>
      </c>
      <c r="AG180" s="313">
        <f t="shared" si="190"/>
        <v>54</v>
      </c>
    </row>
    <row r="181" spans="13:33" ht="12.75">
      <c r="M181" s="318">
        <v>8</v>
      </c>
      <c r="N181" s="313">
        <f ca="1" t="shared" si="200"/>
        <v>1</v>
      </c>
      <c r="O181" s="313">
        <f ca="1" t="shared" si="200"/>
        <v>4</v>
      </c>
      <c r="P181" s="313">
        <f ca="1" t="shared" si="200"/>
        <v>1</v>
      </c>
      <c r="Q181" s="313">
        <f ca="1" t="shared" si="200"/>
        <v>5</v>
      </c>
      <c r="R181" s="313">
        <f ca="1" t="shared" si="200"/>
        <v>8</v>
      </c>
      <c r="S181" s="313">
        <f ca="1" t="shared" si="200"/>
        <v>8</v>
      </c>
      <c r="T181" s="313">
        <f ca="1" t="shared" si="200"/>
        <v>8</v>
      </c>
      <c r="U181" s="313">
        <f ca="1" t="shared" si="200"/>
        <v>3</v>
      </c>
      <c r="V181" s="313">
        <f ca="1" t="shared" si="200"/>
        <v>2</v>
      </c>
      <c r="W181" s="313">
        <f ca="1" t="shared" si="200"/>
        <v>7</v>
      </c>
      <c r="X181" s="313">
        <f t="shared" si="181"/>
        <v>1</v>
      </c>
      <c r="Y181" s="313">
        <f t="shared" si="182"/>
        <v>5</v>
      </c>
      <c r="Z181" s="313">
        <f t="shared" si="183"/>
        <v>6</v>
      </c>
      <c r="AA181" s="313">
        <f t="shared" si="184"/>
        <v>11</v>
      </c>
      <c r="AB181" s="313">
        <f t="shared" si="185"/>
        <v>19</v>
      </c>
      <c r="AC181" s="313">
        <f t="shared" si="186"/>
        <v>27</v>
      </c>
      <c r="AD181" s="313">
        <f t="shared" si="187"/>
        <v>35</v>
      </c>
      <c r="AE181" s="313">
        <f t="shared" si="188"/>
        <v>38</v>
      </c>
      <c r="AF181" s="313">
        <f t="shared" si="189"/>
        <v>40</v>
      </c>
      <c r="AG181" s="313">
        <f t="shared" si="190"/>
        <v>47</v>
      </c>
    </row>
    <row r="182" spans="13:33" ht="12.75">
      <c r="M182" s="318">
        <v>10</v>
      </c>
      <c r="N182" s="313">
        <f aca="true" ca="1" t="shared" si="201" ref="N182:W182">ROUNDUP(RAND()*10,0)</f>
        <v>9</v>
      </c>
      <c r="O182" s="313">
        <f ca="1" t="shared" si="201"/>
        <v>8</v>
      </c>
      <c r="P182" s="313">
        <f ca="1" t="shared" si="201"/>
        <v>8</v>
      </c>
      <c r="Q182" s="313">
        <f ca="1" t="shared" si="201"/>
        <v>1</v>
      </c>
      <c r="R182" s="313">
        <f ca="1" t="shared" si="201"/>
        <v>9</v>
      </c>
      <c r="S182" s="313">
        <f ca="1" t="shared" si="201"/>
        <v>8</v>
      </c>
      <c r="T182" s="313">
        <f ca="1" t="shared" si="201"/>
        <v>7</v>
      </c>
      <c r="U182" s="313">
        <f ca="1" t="shared" si="201"/>
        <v>3</v>
      </c>
      <c r="V182" s="313">
        <f ca="1" t="shared" si="201"/>
        <v>10</v>
      </c>
      <c r="W182" s="313">
        <f ca="1" t="shared" si="201"/>
        <v>2</v>
      </c>
      <c r="X182" s="313">
        <f t="shared" si="181"/>
        <v>9</v>
      </c>
      <c r="Y182" s="313">
        <f t="shared" si="182"/>
        <v>17</v>
      </c>
      <c r="Z182" s="313">
        <f t="shared" si="183"/>
        <v>25</v>
      </c>
      <c r="AA182" s="313">
        <f t="shared" si="184"/>
        <v>26</v>
      </c>
      <c r="AB182" s="313">
        <f t="shared" si="185"/>
        <v>35</v>
      </c>
      <c r="AC182" s="313">
        <f t="shared" si="186"/>
        <v>43</v>
      </c>
      <c r="AD182" s="313">
        <f t="shared" si="187"/>
        <v>50</v>
      </c>
      <c r="AE182" s="313">
        <f t="shared" si="188"/>
        <v>53</v>
      </c>
      <c r="AF182" s="313">
        <f t="shared" si="189"/>
        <v>63</v>
      </c>
      <c r="AG182" s="313">
        <f t="shared" si="190"/>
        <v>65</v>
      </c>
    </row>
    <row r="183" spans="13:33" ht="12.75">
      <c r="M183" s="318">
        <v>8</v>
      </c>
      <c r="N183" s="313">
        <f aca="true" ca="1" t="shared" si="202" ref="N183:W183">ROUNDUP(RAND()*8,0)</f>
        <v>8</v>
      </c>
      <c r="O183" s="313">
        <f ca="1" t="shared" si="202"/>
        <v>1</v>
      </c>
      <c r="P183" s="313">
        <f ca="1" t="shared" si="202"/>
        <v>1</v>
      </c>
      <c r="Q183" s="313">
        <f ca="1" t="shared" si="202"/>
        <v>5</v>
      </c>
      <c r="R183" s="313">
        <f ca="1" t="shared" si="202"/>
        <v>4</v>
      </c>
      <c r="S183" s="313">
        <f ca="1" t="shared" si="202"/>
        <v>3</v>
      </c>
      <c r="T183" s="313">
        <f ca="1" t="shared" si="202"/>
        <v>1</v>
      </c>
      <c r="U183" s="313">
        <f ca="1" t="shared" si="202"/>
        <v>5</v>
      </c>
      <c r="V183" s="313">
        <f ca="1" t="shared" si="202"/>
        <v>6</v>
      </c>
      <c r="W183" s="313">
        <f ca="1" t="shared" si="202"/>
        <v>3</v>
      </c>
      <c r="X183" s="313">
        <f t="shared" si="181"/>
        <v>8</v>
      </c>
      <c r="Y183" s="313">
        <f t="shared" si="182"/>
        <v>9</v>
      </c>
      <c r="Z183" s="313">
        <f t="shared" si="183"/>
        <v>10</v>
      </c>
      <c r="AA183" s="313">
        <f t="shared" si="184"/>
        <v>15</v>
      </c>
      <c r="AB183" s="313">
        <f t="shared" si="185"/>
        <v>19</v>
      </c>
      <c r="AC183" s="313">
        <f t="shared" si="186"/>
        <v>22</v>
      </c>
      <c r="AD183" s="313">
        <f t="shared" si="187"/>
        <v>23</v>
      </c>
      <c r="AE183" s="313">
        <f t="shared" si="188"/>
        <v>28</v>
      </c>
      <c r="AF183" s="313">
        <f t="shared" si="189"/>
        <v>34</v>
      </c>
      <c r="AG183" s="313">
        <f t="shared" si="190"/>
        <v>37</v>
      </c>
    </row>
    <row r="184" spans="13:33" ht="12.75">
      <c r="M184" s="318">
        <v>10</v>
      </c>
      <c r="N184" s="313">
        <f aca="true" ca="1" t="shared" si="203" ref="N184:W184">ROUNDUP(RAND()*10,0)</f>
        <v>6</v>
      </c>
      <c r="O184" s="313">
        <f ca="1" t="shared" si="203"/>
        <v>3</v>
      </c>
      <c r="P184" s="313">
        <f ca="1" t="shared" si="203"/>
        <v>6</v>
      </c>
      <c r="Q184" s="313">
        <f ca="1" t="shared" si="203"/>
        <v>6</v>
      </c>
      <c r="R184" s="313">
        <f ca="1" t="shared" si="203"/>
        <v>7</v>
      </c>
      <c r="S184" s="313">
        <f ca="1" t="shared" si="203"/>
        <v>4</v>
      </c>
      <c r="T184" s="313">
        <f ca="1" t="shared" si="203"/>
        <v>7</v>
      </c>
      <c r="U184" s="313">
        <f ca="1" t="shared" si="203"/>
        <v>6</v>
      </c>
      <c r="V184" s="313">
        <f ca="1" t="shared" si="203"/>
        <v>4</v>
      </c>
      <c r="W184" s="313">
        <f ca="1" t="shared" si="203"/>
        <v>4</v>
      </c>
      <c r="X184" s="313">
        <f t="shared" si="181"/>
        <v>6</v>
      </c>
      <c r="Y184" s="313">
        <f t="shared" si="182"/>
        <v>9</v>
      </c>
      <c r="Z184" s="313">
        <f t="shared" si="183"/>
        <v>15</v>
      </c>
      <c r="AA184" s="313">
        <f t="shared" si="184"/>
        <v>21</v>
      </c>
      <c r="AB184" s="313">
        <f t="shared" si="185"/>
        <v>28</v>
      </c>
      <c r="AC184" s="313">
        <f t="shared" si="186"/>
        <v>32</v>
      </c>
      <c r="AD184" s="313">
        <f t="shared" si="187"/>
        <v>39</v>
      </c>
      <c r="AE184" s="313">
        <f t="shared" si="188"/>
        <v>45</v>
      </c>
      <c r="AF184" s="313">
        <f t="shared" si="189"/>
        <v>49</v>
      </c>
      <c r="AG184" s="313">
        <f t="shared" si="190"/>
        <v>53</v>
      </c>
    </row>
    <row r="185" spans="13:33" ht="12.75">
      <c r="M185" s="318">
        <v>6</v>
      </c>
      <c r="N185" s="313">
        <f aca="true" ca="1" t="shared" si="204" ref="N185:W186">ROUNDUP(RAND()*6,0)</f>
        <v>5</v>
      </c>
      <c r="O185" s="313">
        <f ca="1" t="shared" si="204"/>
        <v>4</v>
      </c>
      <c r="P185" s="313">
        <f ca="1" t="shared" si="204"/>
        <v>5</v>
      </c>
      <c r="Q185" s="313">
        <f ca="1" t="shared" si="204"/>
        <v>5</v>
      </c>
      <c r="R185" s="313">
        <f ca="1" t="shared" si="204"/>
        <v>1</v>
      </c>
      <c r="S185" s="313">
        <f ca="1" t="shared" si="204"/>
        <v>4</v>
      </c>
      <c r="T185" s="313">
        <f ca="1" t="shared" si="204"/>
        <v>3</v>
      </c>
      <c r="U185" s="313">
        <f ca="1" t="shared" si="204"/>
        <v>5</v>
      </c>
      <c r="V185" s="313">
        <f ca="1" t="shared" si="204"/>
        <v>1</v>
      </c>
      <c r="W185" s="313">
        <f ca="1" t="shared" si="204"/>
        <v>3</v>
      </c>
      <c r="X185" s="313">
        <f t="shared" si="181"/>
        <v>5</v>
      </c>
      <c r="Y185" s="313">
        <f t="shared" si="182"/>
        <v>9</v>
      </c>
      <c r="Z185" s="313">
        <f t="shared" si="183"/>
        <v>14</v>
      </c>
      <c r="AA185" s="313">
        <f t="shared" si="184"/>
        <v>19</v>
      </c>
      <c r="AB185" s="313">
        <f t="shared" si="185"/>
        <v>20</v>
      </c>
      <c r="AC185" s="313">
        <f t="shared" si="186"/>
        <v>24</v>
      </c>
      <c r="AD185" s="313">
        <f t="shared" si="187"/>
        <v>27</v>
      </c>
      <c r="AE185" s="313">
        <f t="shared" si="188"/>
        <v>32</v>
      </c>
      <c r="AF185" s="313">
        <f t="shared" si="189"/>
        <v>33</v>
      </c>
      <c r="AG185" s="313">
        <f t="shared" si="190"/>
        <v>36</v>
      </c>
    </row>
    <row r="186" spans="13:33" ht="12.75">
      <c r="M186" s="318">
        <v>6</v>
      </c>
      <c r="N186" s="313">
        <f ca="1" t="shared" si="204"/>
        <v>1</v>
      </c>
      <c r="O186" s="313">
        <f ca="1" t="shared" si="204"/>
        <v>6</v>
      </c>
      <c r="P186" s="313">
        <f ca="1" t="shared" si="204"/>
        <v>3</v>
      </c>
      <c r="Q186" s="313">
        <f ca="1" t="shared" si="204"/>
        <v>1</v>
      </c>
      <c r="R186" s="313">
        <f ca="1" t="shared" si="204"/>
        <v>2</v>
      </c>
      <c r="S186" s="313">
        <f ca="1" t="shared" si="204"/>
        <v>5</v>
      </c>
      <c r="T186" s="313">
        <f ca="1" t="shared" si="204"/>
        <v>4</v>
      </c>
      <c r="U186" s="313">
        <f ca="1" t="shared" si="204"/>
        <v>5</v>
      </c>
      <c r="V186" s="313">
        <f ca="1" t="shared" si="204"/>
        <v>4</v>
      </c>
      <c r="W186" s="313">
        <f ca="1" t="shared" si="204"/>
        <v>3</v>
      </c>
      <c r="X186" s="313">
        <f t="shared" si="181"/>
        <v>1</v>
      </c>
      <c r="Y186" s="313">
        <f t="shared" si="182"/>
        <v>7</v>
      </c>
      <c r="Z186" s="313">
        <f t="shared" si="183"/>
        <v>10</v>
      </c>
      <c r="AA186" s="313">
        <f t="shared" si="184"/>
        <v>11</v>
      </c>
      <c r="AB186" s="313">
        <f t="shared" si="185"/>
        <v>13</v>
      </c>
      <c r="AC186" s="313">
        <f t="shared" si="186"/>
        <v>18</v>
      </c>
      <c r="AD186" s="313">
        <f t="shared" si="187"/>
        <v>22</v>
      </c>
      <c r="AE186" s="313">
        <f t="shared" si="188"/>
        <v>27</v>
      </c>
      <c r="AF186" s="313">
        <f t="shared" si="189"/>
        <v>31</v>
      </c>
      <c r="AG186" s="313">
        <f t="shared" si="190"/>
        <v>34</v>
      </c>
    </row>
    <row r="187" spans="13:33" ht="12.75">
      <c r="M187" s="318">
        <v>10</v>
      </c>
      <c r="N187" s="313">
        <f aca="true" ca="1" t="shared" si="205" ref="N187:W187">ROUNDUP(RAND()*10,0)</f>
        <v>5</v>
      </c>
      <c r="O187" s="313">
        <f ca="1" t="shared" si="205"/>
        <v>8</v>
      </c>
      <c r="P187" s="313">
        <f ca="1" t="shared" si="205"/>
        <v>5</v>
      </c>
      <c r="Q187" s="313">
        <f ca="1" t="shared" si="205"/>
        <v>10</v>
      </c>
      <c r="R187" s="313">
        <f ca="1" t="shared" si="205"/>
        <v>8</v>
      </c>
      <c r="S187" s="313">
        <f ca="1" t="shared" si="205"/>
        <v>3</v>
      </c>
      <c r="T187" s="313">
        <f ca="1" t="shared" si="205"/>
        <v>10</v>
      </c>
      <c r="U187" s="313">
        <f ca="1" t="shared" si="205"/>
        <v>8</v>
      </c>
      <c r="V187" s="313">
        <f ca="1" t="shared" si="205"/>
        <v>7</v>
      </c>
      <c r="W187" s="313">
        <f ca="1" t="shared" si="205"/>
        <v>1</v>
      </c>
      <c r="X187" s="313">
        <f t="shared" si="181"/>
        <v>5</v>
      </c>
      <c r="Y187" s="313">
        <f t="shared" si="182"/>
        <v>13</v>
      </c>
      <c r="Z187" s="313">
        <f t="shared" si="183"/>
        <v>18</v>
      </c>
      <c r="AA187" s="313">
        <f t="shared" si="184"/>
        <v>28</v>
      </c>
      <c r="AB187" s="313">
        <f t="shared" si="185"/>
        <v>36</v>
      </c>
      <c r="AC187" s="313">
        <f t="shared" si="186"/>
        <v>39</v>
      </c>
      <c r="AD187" s="313">
        <f t="shared" si="187"/>
        <v>49</v>
      </c>
      <c r="AE187" s="313">
        <f t="shared" si="188"/>
        <v>57</v>
      </c>
      <c r="AF187" s="313">
        <f t="shared" si="189"/>
        <v>64</v>
      </c>
      <c r="AG187" s="313">
        <f t="shared" si="190"/>
        <v>65</v>
      </c>
    </row>
    <row r="188" spans="13:33" ht="12.75">
      <c r="M188" s="318">
        <v>6</v>
      </c>
      <c r="N188" s="313">
        <f aca="true" ca="1" t="shared" si="206" ref="N188:W189">ROUNDUP(RAND()*6,0)</f>
        <v>4</v>
      </c>
      <c r="O188" s="313">
        <f ca="1" t="shared" si="206"/>
        <v>6</v>
      </c>
      <c r="P188" s="313">
        <f ca="1" t="shared" si="206"/>
        <v>2</v>
      </c>
      <c r="Q188" s="313">
        <f ca="1" t="shared" si="206"/>
        <v>4</v>
      </c>
      <c r="R188" s="313">
        <f ca="1" t="shared" si="206"/>
        <v>6</v>
      </c>
      <c r="S188" s="313">
        <f ca="1" t="shared" si="206"/>
        <v>5</v>
      </c>
      <c r="T188" s="313">
        <f ca="1" t="shared" si="206"/>
        <v>5</v>
      </c>
      <c r="U188" s="313">
        <f ca="1" t="shared" si="206"/>
        <v>3</v>
      </c>
      <c r="V188" s="313">
        <f ca="1" t="shared" si="206"/>
        <v>3</v>
      </c>
      <c r="W188" s="313">
        <f ca="1" t="shared" si="206"/>
        <v>3</v>
      </c>
      <c r="X188" s="313">
        <f t="shared" si="181"/>
        <v>4</v>
      </c>
      <c r="Y188" s="313">
        <f t="shared" si="182"/>
        <v>10</v>
      </c>
      <c r="Z188" s="313">
        <f t="shared" si="183"/>
        <v>12</v>
      </c>
      <c r="AA188" s="313">
        <f t="shared" si="184"/>
        <v>16</v>
      </c>
      <c r="AB188" s="313">
        <f t="shared" si="185"/>
        <v>22</v>
      </c>
      <c r="AC188" s="313">
        <f t="shared" si="186"/>
        <v>27</v>
      </c>
      <c r="AD188" s="313">
        <f t="shared" si="187"/>
        <v>32</v>
      </c>
      <c r="AE188" s="313">
        <f t="shared" si="188"/>
        <v>35</v>
      </c>
      <c r="AF188" s="313">
        <f t="shared" si="189"/>
        <v>38</v>
      </c>
      <c r="AG188" s="313">
        <f t="shared" si="190"/>
        <v>41</v>
      </c>
    </row>
    <row r="189" spans="13:33" ht="12.75">
      <c r="M189" s="318">
        <v>6</v>
      </c>
      <c r="N189" s="313">
        <f ca="1" t="shared" si="206"/>
        <v>6</v>
      </c>
      <c r="O189" s="313">
        <f ca="1" t="shared" si="206"/>
        <v>6</v>
      </c>
      <c r="P189" s="313">
        <f ca="1" t="shared" si="206"/>
        <v>4</v>
      </c>
      <c r="Q189" s="313">
        <f ca="1" t="shared" si="206"/>
        <v>6</v>
      </c>
      <c r="R189" s="313">
        <f ca="1" t="shared" si="206"/>
        <v>5</v>
      </c>
      <c r="S189" s="313">
        <f ca="1" t="shared" si="206"/>
        <v>5</v>
      </c>
      <c r="T189" s="313">
        <f ca="1" t="shared" si="206"/>
        <v>5</v>
      </c>
      <c r="U189" s="313">
        <f ca="1" t="shared" si="206"/>
        <v>1</v>
      </c>
      <c r="V189" s="313">
        <f ca="1" t="shared" si="206"/>
        <v>2</v>
      </c>
      <c r="W189" s="313">
        <f ca="1" t="shared" si="206"/>
        <v>5</v>
      </c>
      <c r="X189" s="313">
        <f t="shared" si="181"/>
        <v>6</v>
      </c>
      <c r="Y189" s="313">
        <f t="shared" si="182"/>
        <v>12</v>
      </c>
      <c r="Z189" s="313">
        <f t="shared" si="183"/>
        <v>16</v>
      </c>
      <c r="AA189" s="313">
        <f t="shared" si="184"/>
        <v>22</v>
      </c>
      <c r="AB189" s="313">
        <f t="shared" si="185"/>
        <v>27</v>
      </c>
      <c r="AC189" s="313">
        <f t="shared" si="186"/>
        <v>32</v>
      </c>
      <c r="AD189" s="313">
        <f t="shared" si="187"/>
        <v>37</v>
      </c>
      <c r="AE189" s="313">
        <f t="shared" si="188"/>
        <v>38</v>
      </c>
      <c r="AF189" s="313">
        <f t="shared" si="189"/>
        <v>40</v>
      </c>
      <c r="AG189" s="313">
        <f t="shared" si="190"/>
        <v>45</v>
      </c>
    </row>
    <row r="190" spans="13:33" ht="12.75">
      <c r="M190" s="318">
        <v>8</v>
      </c>
      <c r="N190" s="313">
        <f aca="true" ca="1" t="shared" si="207" ref="N190:W190">ROUNDUP(RAND()*8,0)</f>
        <v>7</v>
      </c>
      <c r="O190" s="313">
        <f ca="1" t="shared" si="207"/>
        <v>7</v>
      </c>
      <c r="P190" s="313">
        <f ca="1" t="shared" si="207"/>
        <v>7</v>
      </c>
      <c r="Q190" s="313">
        <f ca="1" t="shared" si="207"/>
        <v>7</v>
      </c>
      <c r="R190" s="313">
        <f ca="1" t="shared" si="207"/>
        <v>1</v>
      </c>
      <c r="S190" s="313">
        <f ca="1" t="shared" si="207"/>
        <v>1</v>
      </c>
      <c r="T190" s="313">
        <f ca="1" t="shared" si="207"/>
        <v>3</v>
      </c>
      <c r="U190" s="313">
        <f ca="1" t="shared" si="207"/>
        <v>2</v>
      </c>
      <c r="V190" s="313">
        <f ca="1" t="shared" si="207"/>
        <v>8</v>
      </c>
      <c r="W190" s="313">
        <f ca="1" t="shared" si="207"/>
        <v>6</v>
      </c>
      <c r="X190" s="313">
        <f t="shared" si="181"/>
        <v>7</v>
      </c>
      <c r="Y190" s="313">
        <f t="shared" si="182"/>
        <v>14</v>
      </c>
      <c r="Z190" s="313">
        <f t="shared" si="183"/>
        <v>21</v>
      </c>
      <c r="AA190" s="313">
        <f t="shared" si="184"/>
        <v>28</v>
      </c>
      <c r="AB190" s="313">
        <f t="shared" si="185"/>
        <v>29</v>
      </c>
      <c r="AC190" s="313">
        <f t="shared" si="186"/>
        <v>30</v>
      </c>
      <c r="AD190" s="313">
        <f t="shared" si="187"/>
        <v>33</v>
      </c>
      <c r="AE190" s="313">
        <f t="shared" si="188"/>
        <v>35</v>
      </c>
      <c r="AF190" s="313">
        <f t="shared" si="189"/>
        <v>43</v>
      </c>
      <c r="AG190" s="313">
        <f t="shared" si="190"/>
        <v>49</v>
      </c>
    </row>
    <row r="191" spans="13:33" ht="12.75">
      <c r="M191" s="318">
        <v>4</v>
      </c>
      <c r="N191" s="313">
        <f aca="true" ca="1" t="shared" si="208" ref="N191:W192">ROUNDUP(RAND()*4,0)</f>
        <v>2</v>
      </c>
      <c r="O191" s="313">
        <f ca="1" t="shared" si="208"/>
        <v>1</v>
      </c>
      <c r="P191" s="313">
        <f ca="1" t="shared" si="208"/>
        <v>4</v>
      </c>
      <c r="Q191" s="313">
        <f ca="1" t="shared" si="208"/>
        <v>3</v>
      </c>
      <c r="R191" s="313">
        <f ca="1" t="shared" si="208"/>
        <v>4</v>
      </c>
      <c r="S191" s="313">
        <f ca="1" t="shared" si="208"/>
        <v>1</v>
      </c>
      <c r="T191" s="313">
        <f ca="1" t="shared" si="208"/>
        <v>2</v>
      </c>
      <c r="U191" s="313">
        <f ca="1" t="shared" si="208"/>
        <v>4</v>
      </c>
      <c r="V191" s="313">
        <f ca="1" t="shared" si="208"/>
        <v>3</v>
      </c>
      <c r="W191" s="313">
        <f ca="1" t="shared" si="208"/>
        <v>4</v>
      </c>
      <c r="X191" s="313">
        <f t="shared" si="181"/>
        <v>2</v>
      </c>
      <c r="Y191" s="313">
        <f t="shared" si="182"/>
        <v>3</v>
      </c>
      <c r="Z191" s="313">
        <f t="shared" si="183"/>
        <v>7</v>
      </c>
      <c r="AA191" s="313">
        <f t="shared" si="184"/>
        <v>10</v>
      </c>
      <c r="AB191" s="313">
        <f t="shared" si="185"/>
        <v>14</v>
      </c>
      <c r="AC191" s="313">
        <f t="shared" si="186"/>
        <v>15</v>
      </c>
      <c r="AD191" s="313">
        <f t="shared" si="187"/>
        <v>17</v>
      </c>
      <c r="AE191" s="313">
        <f t="shared" si="188"/>
        <v>21</v>
      </c>
      <c r="AF191" s="313">
        <f t="shared" si="189"/>
        <v>24</v>
      </c>
      <c r="AG191" s="313">
        <f t="shared" si="190"/>
        <v>28</v>
      </c>
    </row>
    <row r="192" spans="13:33" ht="12.75">
      <c r="M192" s="318">
        <v>4</v>
      </c>
      <c r="N192" s="313">
        <f ca="1" t="shared" si="208"/>
        <v>2</v>
      </c>
      <c r="O192" s="313">
        <f ca="1" t="shared" si="208"/>
        <v>4</v>
      </c>
      <c r="P192" s="313">
        <f ca="1" t="shared" si="208"/>
        <v>4</v>
      </c>
      <c r="Q192" s="313">
        <f ca="1" t="shared" si="208"/>
        <v>4</v>
      </c>
      <c r="R192" s="313">
        <f ca="1" t="shared" si="208"/>
        <v>2</v>
      </c>
      <c r="S192" s="313">
        <f ca="1" t="shared" si="208"/>
        <v>4</v>
      </c>
      <c r="T192" s="313">
        <f ca="1" t="shared" si="208"/>
        <v>3</v>
      </c>
      <c r="U192" s="313">
        <f ca="1" t="shared" si="208"/>
        <v>4</v>
      </c>
      <c r="V192" s="313">
        <f ca="1" t="shared" si="208"/>
        <v>4</v>
      </c>
      <c r="W192" s="313">
        <f ca="1" t="shared" si="208"/>
        <v>3</v>
      </c>
      <c r="X192" s="313">
        <f t="shared" si="181"/>
        <v>2</v>
      </c>
      <c r="Y192" s="313">
        <f t="shared" si="182"/>
        <v>6</v>
      </c>
      <c r="Z192" s="313">
        <f t="shared" si="183"/>
        <v>10</v>
      </c>
      <c r="AA192" s="313">
        <f t="shared" si="184"/>
        <v>14</v>
      </c>
      <c r="AB192" s="313">
        <f t="shared" si="185"/>
        <v>16</v>
      </c>
      <c r="AC192" s="313">
        <f t="shared" si="186"/>
        <v>20</v>
      </c>
      <c r="AD192" s="313">
        <f t="shared" si="187"/>
        <v>23</v>
      </c>
      <c r="AE192" s="313">
        <f t="shared" si="188"/>
        <v>27</v>
      </c>
      <c r="AF192" s="313">
        <f t="shared" si="189"/>
        <v>31</v>
      </c>
      <c r="AG192" s="313">
        <f t="shared" si="190"/>
        <v>34</v>
      </c>
    </row>
    <row r="193" spans="13:33" ht="12.75">
      <c r="M193" s="318">
        <v>6</v>
      </c>
      <c r="N193" s="313">
        <f aca="true" ca="1" t="shared" si="209" ref="N193:W193">ROUNDUP(RAND()*6,0)</f>
        <v>3</v>
      </c>
      <c r="O193" s="313">
        <f ca="1" t="shared" si="209"/>
        <v>5</v>
      </c>
      <c r="P193" s="313">
        <f ca="1" t="shared" si="209"/>
        <v>6</v>
      </c>
      <c r="Q193" s="313">
        <f ca="1" t="shared" si="209"/>
        <v>4</v>
      </c>
      <c r="R193" s="313">
        <f ca="1" t="shared" si="209"/>
        <v>6</v>
      </c>
      <c r="S193" s="313">
        <f ca="1" t="shared" si="209"/>
        <v>4</v>
      </c>
      <c r="T193" s="313">
        <f ca="1" t="shared" si="209"/>
        <v>1</v>
      </c>
      <c r="U193" s="313">
        <f ca="1" t="shared" si="209"/>
        <v>3</v>
      </c>
      <c r="V193" s="313">
        <f ca="1" t="shared" si="209"/>
        <v>2</v>
      </c>
      <c r="W193" s="313">
        <f ca="1" t="shared" si="209"/>
        <v>1</v>
      </c>
      <c r="X193" s="313">
        <f t="shared" si="181"/>
        <v>3</v>
      </c>
      <c r="Y193" s="313">
        <f t="shared" si="182"/>
        <v>8</v>
      </c>
      <c r="Z193" s="313">
        <f t="shared" si="183"/>
        <v>14</v>
      </c>
      <c r="AA193" s="313">
        <f t="shared" si="184"/>
        <v>18</v>
      </c>
      <c r="AB193" s="313">
        <f t="shared" si="185"/>
        <v>24</v>
      </c>
      <c r="AC193" s="313">
        <f t="shared" si="186"/>
        <v>28</v>
      </c>
      <c r="AD193" s="313">
        <f t="shared" si="187"/>
        <v>29</v>
      </c>
      <c r="AE193" s="313">
        <f t="shared" si="188"/>
        <v>32</v>
      </c>
      <c r="AF193" s="313">
        <f t="shared" si="189"/>
        <v>34</v>
      </c>
      <c r="AG193" s="313">
        <f t="shared" si="190"/>
        <v>35</v>
      </c>
    </row>
    <row r="194" spans="13:33" ht="12.75">
      <c r="M194" s="318">
        <v>10</v>
      </c>
      <c r="N194" s="313">
        <f aca="true" ca="1" t="shared" si="210" ref="N194:W194">ROUNDUP(RAND()*10,0)</f>
        <v>9</v>
      </c>
      <c r="O194" s="313">
        <f ca="1" t="shared" si="210"/>
        <v>5</v>
      </c>
      <c r="P194" s="313">
        <f ca="1" t="shared" si="210"/>
        <v>6</v>
      </c>
      <c r="Q194" s="313">
        <f ca="1" t="shared" si="210"/>
        <v>4</v>
      </c>
      <c r="R194" s="313">
        <f ca="1" t="shared" si="210"/>
        <v>10</v>
      </c>
      <c r="S194" s="313">
        <f ca="1" t="shared" si="210"/>
        <v>10</v>
      </c>
      <c r="T194" s="313">
        <f ca="1" t="shared" si="210"/>
        <v>8</v>
      </c>
      <c r="U194" s="313">
        <f ca="1" t="shared" si="210"/>
        <v>6</v>
      </c>
      <c r="V194" s="313">
        <f ca="1" t="shared" si="210"/>
        <v>5</v>
      </c>
      <c r="W194" s="313">
        <f ca="1" t="shared" si="210"/>
        <v>5</v>
      </c>
      <c r="X194" s="313">
        <f t="shared" si="181"/>
        <v>9</v>
      </c>
      <c r="Y194" s="313">
        <f t="shared" si="182"/>
        <v>14</v>
      </c>
      <c r="Z194" s="313">
        <f t="shared" si="183"/>
        <v>20</v>
      </c>
      <c r="AA194" s="313">
        <f t="shared" si="184"/>
        <v>24</v>
      </c>
      <c r="AB194" s="313">
        <f t="shared" si="185"/>
        <v>34</v>
      </c>
      <c r="AC194" s="313">
        <f t="shared" si="186"/>
        <v>44</v>
      </c>
      <c r="AD194" s="313">
        <f t="shared" si="187"/>
        <v>52</v>
      </c>
      <c r="AE194" s="313">
        <f t="shared" si="188"/>
        <v>58</v>
      </c>
      <c r="AF194" s="313">
        <f t="shared" si="189"/>
        <v>63</v>
      </c>
      <c r="AG194" s="313">
        <f t="shared" si="190"/>
        <v>68</v>
      </c>
    </row>
    <row r="195" spans="13:33" ht="12.75">
      <c r="M195" s="318">
        <v>4</v>
      </c>
      <c r="N195" s="313">
        <f aca="true" ca="1" t="shared" si="211" ref="N195:W195">ROUNDUP(RAND()*4,0)</f>
        <v>2</v>
      </c>
      <c r="O195" s="313">
        <f ca="1" t="shared" si="211"/>
        <v>3</v>
      </c>
      <c r="P195" s="313">
        <f ca="1" t="shared" si="211"/>
        <v>2</v>
      </c>
      <c r="Q195" s="313">
        <f ca="1" t="shared" si="211"/>
        <v>1</v>
      </c>
      <c r="R195" s="313">
        <f ca="1" t="shared" si="211"/>
        <v>1</v>
      </c>
      <c r="S195" s="313">
        <f ca="1" t="shared" si="211"/>
        <v>4</v>
      </c>
      <c r="T195" s="313">
        <f ca="1" t="shared" si="211"/>
        <v>3</v>
      </c>
      <c r="U195" s="313">
        <f ca="1" t="shared" si="211"/>
        <v>1</v>
      </c>
      <c r="V195" s="313">
        <f ca="1" t="shared" si="211"/>
        <v>2</v>
      </c>
      <c r="W195" s="313">
        <f ca="1" t="shared" si="211"/>
        <v>1</v>
      </c>
      <c r="X195" s="313">
        <f t="shared" si="181"/>
        <v>2</v>
      </c>
      <c r="Y195" s="313">
        <f t="shared" si="182"/>
        <v>5</v>
      </c>
      <c r="Z195" s="313">
        <f t="shared" si="183"/>
        <v>7</v>
      </c>
      <c r="AA195" s="313">
        <f t="shared" si="184"/>
        <v>8</v>
      </c>
      <c r="AB195" s="313">
        <f t="shared" si="185"/>
        <v>9</v>
      </c>
      <c r="AC195" s="313">
        <f t="shared" si="186"/>
        <v>13</v>
      </c>
      <c r="AD195" s="313">
        <f t="shared" si="187"/>
        <v>16</v>
      </c>
      <c r="AE195" s="313">
        <f t="shared" si="188"/>
        <v>17</v>
      </c>
      <c r="AF195" s="313">
        <f t="shared" si="189"/>
        <v>19</v>
      </c>
      <c r="AG195" s="313">
        <f t="shared" si="190"/>
        <v>20</v>
      </c>
    </row>
    <row r="196" spans="13:33" ht="12.75">
      <c r="M196" s="318">
        <v>6</v>
      </c>
      <c r="N196" s="313">
        <f aca="true" ca="1" t="shared" si="212" ref="N196:W197">ROUNDUP(RAND()*6,0)</f>
        <v>5</v>
      </c>
      <c r="O196" s="313">
        <f ca="1" t="shared" si="212"/>
        <v>6</v>
      </c>
      <c r="P196" s="313">
        <f ca="1" t="shared" si="212"/>
        <v>4</v>
      </c>
      <c r="Q196" s="313">
        <f ca="1" t="shared" si="212"/>
        <v>6</v>
      </c>
      <c r="R196" s="313">
        <f ca="1" t="shared" si="212"/>
        <v>1</v>
      </c>
      <c r="S196" s="313">
        <f ca="1" t="shared" si="212"/>
        <v>6</v>
      </c>
      <c r="T196" s="313">
        <f ca="1" t="shared" si="212"/>
        <v>5</v>
      </c>
      <c r="U196" s="313">
        <f ca="1" t="shared" si="212"/>
        <v>5</v>
      </c>
      <c r="V196" s="313">
        <f ca="1" t="shared" si="212"/>
        <v>2</v>
      </c>
      <c r="W196" s="313">
        <f ca="1" t="shared" si="212"/>
        <v>5</v>
      </c>
      <c r="X196" s="313">
        <f t="shared" si="181"/>
        <v>5</v>
      </c>
      <c r="Y196" s="313">
        <f t="shared" si="182"/>
        <v>11</v>
      </c>
      <c r="Z196" s="313">
        <f t="shared" si="183"/>
        <v>15</v>
      </c>
      <c r="AA196" s="313">
        <f t="shared" si="184"/>
        <v>21</v>
      </c>
      <c r="AB196" s="313">
        <f t="shared" si="185"/>
        <v>22</v>
      </c>
      <c r="AC196" s="313">
        <f t="shared" si="186"/>
        <v>28</v>
      </c>
      <c r="AD196" s="313">
        <f t="shared" si="187"/>
        <v>33</v>
      </c>
      <c r="AE196" s="313">
        <f t="shared" si="188"/>
        <v>38</v>
      </c>
      <c r="AF196" s="313">
        <f t="shared" si="189"/>
        <v>40</v>
      </c>
      <c r="AG196" s="313">
        <f t="shared" si="190"/>
        <v>45</v>
      </c>
    </row>
    <row r="197" spans="13:33" s="329" customFormat="1" ht="12.75">
      <c r="M197" s="318">
        <v>6</v>
      </c>
      <c r="N197" s="329">
        <f ca="1" t="shared" si="212"/>
        <v>5</v>
      </c>
      <c r="O197" s="329">
        <f ca="1" t="shared" si="212"/>
        <v>3</v>
      </c>
      <c r="P197" s="329">
        <f ca="1" t="shared" si="212"/>
        <v>6</v>
      </c>
      <c r="Q197" s="329">
        <f ca="1" t="shared" si="212"/>
        <v>5</v>
      </c>
      <c r="R197" s="329">
        <f ca="1" t="shared" si="212"/>
        <v>3</v>
      </c>
      <c r="S197" s="329">
        <f ca="1" t="shared" si="212"/>
        <v>2</v>
      </c>
      <c r="T197" s="329">
        <f ca="1" t="shared" si="212"/>
        <v>3</v>
      </c>
      <c r="U197" s="329">
        <f ca="1" t="shared" si="212"/>
        <v>5</v>
      </c>
      <c r="V197" s="329">
        <f ca="1" t="shared" si="212"/>
        <v>6</v>
      </c>
      <c r="W197" s="329">
        <f ca="1" t="shared" si="212"/>
        <v>2</v>
      </c>
      <c r="X197" s="313">
        <f t="shared" si="181"/>
        <v>5</v>
      </c>
      <c r="Y197" s="313">
        <f t="shared" si="182"/>
        <v>8</v>
      </c>
      <c r="Z197" s="313">
        <f t="shared" si="183"/>
        <v>14</v>
      </c>
      <c r="AA197" s="313">
        <f t="shared" si="184"/>
        <v>19</v>
      </c>
      <c r="AB197" s="313">
        <f t="shared" si="185"/>
        <v>22</v>
      </c>
      <c r="AC197" s="313">
        <f t="shared" si="186"/>
        <v>24</v>
      </c>
      <c r="AD197" s="313">
        <f t="shared" si="187"/>
        <v>27</v>
      </c>
      <c r="AE197" s="313">
        <f t="shared" si="188"/>
        <v>32</v>
      </c>
      <c r="AF197" s="313">
        <f t="shared" si="189"/>
        <v>38</v>
      </c>
      <c r="AG197" s="313">
        <f t="shared" si="190"/>
        <v>40</v>
      </c>
    </row>
    <row r="198" spans="13:33" ht="12.75">
      <c r="M198" s="318">
        <v>4</v>
      </c>
      <c r="N198" s="313">
        <f aca="true" ca="1" t="shared" si="213" ref="N198:W198">ROUNDUP(RAND()*4,0)</f>
        <v>3</v>
      </c>
      <c r="O198" s="313">
        <f ca="1" t="shared" si="213"/>
        <v>2</v>
      </c>
      <c r="P198" s="313">
        <f ca="1" t="shared" si="213"/>
        <v>3</v>
      </c>
      <c r="Q198" s="313">
        <f ca="1" t="shared" si="213"/>
        <v>3</v>
      </c>
      <c r="R198" s="313">
        <f ca="1" t="shared" si="213"/>
        <v>2</v>
      </c>
      <c r="S198" s="313">
        <f ca="1" t="shared" si="213"/>
        <v>2</v>
      </c>
      <c r="T198" s="313">
        <f ca="1" t="shared" si="213"/>
        <v>3</v>
      </c>
      <c r="U198" s="313">
        <f ca="1" t="shared" si="213"/>
        <v>1</v>
      </c>
      <c r="V198" s="313">
        <f ca="1" t="shared" si="213"/>
        <v>3</v>
      </c>
      <c r="W198" s="313">
        <f ca="1" t="shared" si="213"/>
        <v>3</v>
      </c>
      <c r="X198" s="313">
        <f t="shared" si="181"/>
        <v>3</v>
      </c>
      <c r="Y198" s="313">
        <f t="shared" si="182"/>
        <v>5</v>
      </c>
      <c r="Z198" s="313">
        <f t="shared" si="183"/>
        <v>8</v>
      </c>
      <c r="AA198" s="313">
        <f t="shared" si="184"/>
        <v>11</v>
      </c>
      <c r="AB198" s="313">
        <f t="shared" si="185"/>
        <v>13</v>
      </c>
      <c r="AC198" s="313">
        <f t="shared" si="186"/>
        <v>15</v>
      </c>
      <c r="AD198" s="313">
        <f t="shared" si="187"/>
        <v>18</v>
      </c>
      <c r="AE198" s="313">
        <f t="shared" si="188"/>
        <v>19</v>
      </c>
      <c r="AF198" s="313">
        <f t="shared" si="189"/>
        <v>22</v>
      </c>
      <c r="AG198" s="313">
        <f t="shared" si="190"/>
        <v>25</v>
      </c>
    </row>
    <row r="199" spans="13:33" ht="12.75">
      <c r="M199" s="318">
        <v>8</v>
      </c>
      <c r="N199" s="313">
        <f aca="true" ca="1" t="shared" si="214" ref="N199:W199">ROUNDUP(RAND()*8,0)</f>
        <v>4</v>
      </c>
      <c r="O199" s="313">
        <f ca="1" t="shared" si="214"/>
        <v>8</v>
      </c>
      <c r="P199" s="313">
        <f ca="1" t="shared" si="214"/>
        <v>5</v>
      </c>
      <c r="Q199" s="313">
        <f ca="1" t="shared" si="214"/>
        <v>3</v>
      </c>
      <c r="R199" s="313">
        <f ca="1" t="shared" si="214"/>
        <v>2</v>
      </c>
      <c r="S199" s="313">
        <f ca="1" t="shared" si="214"/>
        <v>7</v>
      </c>
      <c r="T199" s="313">
        <f ca="1" t="shared" si="214"/>
        <v>5</v>
      </c>
      <c r="U199" s="313">
        <f ca="1" t="shared" si="214"/>
        <v>4</v>
      </c>
      <c r="V199" s="313">
        <f ca="1" t="shared" si="214"/>
        <v>1</v>
      </c>
      <c r="W199" s="313">
        <f ca="1" t="shared" si="214"/>
        <v>1</v>
      </c>
      <c r="X199" s="313">
        <f t="shared" si="181"/>
        <v>4</v>
      </c>
      <c r="Y199" s="313">
        <f t="shared" si="182"/>
        <v>12</v>
      </c>
      <c r="Z199" s="313">
        <f t="shared" si="183"/>
        <v>17</v>
      </c>
      <c r="AA199" s="313">
        <f t="shared" si="184"/>
        <v>20</v>
      </c>
      <c r="AB199" s="313">
        <f t="shared" si="185"/>
        <v>22</v>
      </c>
      <c r="AC199" s="313">
        <f t="shared" si="186"/>
        <v>29</v>
      </c>
      <c r="AD199" s="313">
        <f t="shared" si="187"/>
        <v>34</v>
      </c>
      <c r="AE199" s="313">
        <f t="shared" si="188"/>
        <v>38</v>
      </c>
      <c r="AF199" s="313">
        <f t="shared" si="189"/>
        <v>39</v>
      </c>
      <c r="AG199" s="313">
        <f t="shared" si="190"/>
        <v>40</v>
      </c>
    </row>
    <row r="200" spans="13:33" ht="12.75">
      <c r="M200" s="318">
        <v>6</v>
      </c>
      <c r="N200" s="313">
        <f aca="true" ca="1" t="shared" si="215" ref="N200:W200">ROUNDUP(RAND()*6,0)</f>
        <v>1</v>
      </c>
      <c r="O200" s="313">
        <f ca="1" t="shared" si="215"/>
        <v>6</v>
      </c>
      <c r="P200" s="313">
        <f ca="1" t="shared" si="215"/>
        <v>3</v>
      </c>
      <c r="Q200" s="313">
        <f ca="1" t="shared" si="215"/>
        <v>1</v>
      </c>
      <c r="R200" s="313">
        <f ca="1" t="shared" si="215"/>
        <v>5</v>
      </c>
      <c r="S200" s="313">
        <f ca="1" t="shared" si="215"/>
        <v>2</v>
      </c>
      <c r="T200" s="313">
        <f ca="1" t="shared" si="215"/>
        <v>6</v>
      </c>
      <c r="U200" s="313">
        <f ca="1" t="shared" si="215"/>
        <v>2</v>
      </c>
      <c r="V200" s="313">
        <f ca="1" t="shared" si="215"/>
        <v>4</v>
      </c>
      <c r="W200" s="313">
        <f ca="1" t="shared" si="215"/>
        <v>3</v>
      </c>
      <c r="X200" s="313">
        <f t="shared" si="181"/>
        <v>1</v>
      </c>
      <c r="Y200" s="313">
        <f t="shared" si="182"/>
        <v>7</v>
      </c>
      <c r="Z200" s="313">
        <f t="shared" si="183"/>
        <v>10</v>
      </c>
      <c r="AA200" s="313">
        <f t="shared" si="184"/>
        <v>11</v>
      </c>
      <c r="AB200" s="313">
        <f t="shared" si="185"/>
        <v>16</v>
      </c>
      <c r="AC200" s="313">
        <f t="shared" si="186"/>
        <v>18</v>
      </c>
      <c r="AD200" s="313">
        <f t="shared" si="187"/>
        <v>24</v>
      </c>
      <c r="AE200" s="313">
        <f t="shared" si="188"/>
        <v>26</v>
      </c>
      <c r="AF200" s="313">
        <f t="shared" si="189"/>
        <v>30</v>
      </c>
      <c r="AG200" s="313">
        <f t="shared" si="190"/>
        <v>33</v>
      </c>
    </row>
    <row r="201" spans="13:33" ht="12.75">
      <c r="M201" s="318">
        <v>12</v>
      </c>
      <c r="N201" s="313">
        <f aca="true" ca="1" t="shared" si="216" ref="N201:W201">ROUNDUP(RAND()*12,0)</f>
        <v>7</v>
      </c>
      <c r="O201" s="313">
        <f ca="1" t="shared" si="216"/>
        <v>11</v>
      </c>
      <c r="P201" s="313">
        <f ca="1" t="shared" si="216"/>
        <v>6</v>
      </c>
      <c r="Q201" s="313">
        <f ca="1" t="shared" si="216"/>
        <v>4</v>
      </c>
      <c r="R201" s="313">
        <f ca="1" t="shared" si="216"/>
        <v>7</v>
      </c>
      <c r="S201" s="313">
        <f ca="1" t="shared" si="216"/>
        <v>5</v>
      </c>
      <c r="T201" s="313">
        <f ca="1" t="shared" si="216"/>
        <v>7</v>
      </c>
      <c r="U201" s="313">
        <f ca="1" t="shared" si="216"/>
        <v>2</v>
      </c>
      <c r="V201" s="313">
        <f ca="1" t="shared" si="216"/>
        <v>11</v>
      </c>
      <c r="W201" s="313">
        <f ca="1" t="shared" si="216"/>
        <v>9</v>
      </c>
      <c r="X201" s="313">
        <f aca="true" t="shared" si="217" ref="X201:X232">SUM(N201)</f>
        <v>7</v>
      </c>
      <c r="Y201" s="313">
        <f aca="true" t="shared" si="218" ref="Y201:Y232">SUM(X201,O201)</f>
        <v>18</v>
      </c>
      <c r="Z201" s="313">
        <f aca="true" t="shared" si="219" ref="Z201:Z232">SUM(Y201,P201)</f>
        <v>24</v>
      </c>
      <c r="AA201" s="313">
        <f aca="true" t="shared" si="220" ref="AA201:AA232">SUM(Z201,Q201)</f>
        <v>28</v>
      </c>
      <c r="AB201" s="313">
        <f aca="true" t="shared" si="221" ref="AB201:AB232">SUM(AA201,R201)</f>
        <v>35</v>
      </c>
      <c r="AC201" s="313">
        <f aca="true" t="shared" si="222" ref="AC201:AC232">SUM(AB201,S201)</f>
        <v>40</v>
      </c>
      <c r="AD201" s="313">
        <f aca="true" t="shared" si="223" ref="AD201:AD232">SUM(AC201,T201)</f>
        <v>47</v>
      </c>
      <c r="AE201" s="313">
        <f aca="true" t="shared" si="224" ref="AE201:AE232">SUM(AD201,U201)</f>
        <v>49</v>
      </c>
      <c r="AF201" s="313">
        <f aca="true" t="shared" si="225" ref="AF201:AF232">SUM(AE201,V201)</f>
        <v>60</v>
      </c>
      <c r="AG201" s="313">
        <f aca="true" t="shared" si="226" ref="AG201:AG232">SUM(AF201,W201)</f>
        <v>69</v>
      </c>
    </row>
    <row r="202" spans="13:33" ht="12.75">
      <c r="M202" s="318">
        <v>4</v>
      </c>
      <c r="N202" s="313">
        <f aca="true" ca="1" t="shared" si="227" ref="N202:W202">ROUNDUP(RAND()*4,0)</f>
        <v>3</v>
      </c>
      <c r="O202" s="313">
        <f ca="1" t="shared" si="227"/>
        <v>2</v>
      </c>
      <c r="P202" s="313">
        <f ca="1" t="shared" si="227"/>
        <v>1</v>
      </c>
      <c r="Q202" s="313">
        <f ca="1" t="shared" si="227"/>
        <v>4</v>
      </c>
      <c r="R202" s="313">
        <f ca="1" t="shared" si="227"/>
        <v>3</v>
      </c>
      <c r="S202" s="313">
        <f ca="1" t="shared" si="227"/>
        <v>3</v>
      </c>
      <c r="T202" s="313">
        <f ca="1" t="shared" si="227"/>
        <v>3</v>
      </c>
      <c r="U202" s="313">
        <f ca="1" t="shared" si="227"/>
        <v>3</v>
      </c>
      <c r="V202" s="313">
        <f ca="1" t="shared" si="227"/>
        <v>3</v>
      </c>
      <c r="W202" s="313">
        <f ca="1" t="shared" si="227"/>
        <v>4</v>
      </c>
      <c r="X202" s="313">
        <f t="shared" si="217"/>
        <v>3</v>
      </c>
      <c r="Y202" s="313">
        <f t="shared" si="218"/>
        <v>5</v>
      </c>
      <c r="Z202" s="313">
        <f t="shared" si="219"/>
        <v>6</v>
      </c>
      <c r="AA202" s="313">
        <f t="shared" si="220"/>
        <v>10</v>
      </c>
      <c r="AB202" s="313">
        <f t="shared" si="221"/>
        <v>13</v>
      </c>
      <c r="AC202" s="313">
        <f t="shared" si="222"/>
        <v>16</v>
      </c>
      <c r="AD202" s="313">
        <f t="shared" si="223"/>
        <v>19</v>
      </c>
      <c r="AE202" s="313">
        <f t="shared" si="224"/>
        <v>22</v>
      </c>
      <c r="AF202" s="313">
        <f t="shared" si="225"/>
        <v>25</v>
      </c>
      <c r="AG202" s="313">
        <f t="shared" si="226"/>
        <v>29</v>
      </c>
    </row>
    <row r="203" spans="13:33" ht="12.75">
      <c r="M203" s="318">
        <v>6</v>
      </c>
      <c r="N203" s="313">
        <f aca="true" ca="1" t="shared" si="228" ref="N203:W203">ROUNDUP(RAND()*6,0)</f>
        <v>1</v>
      </c>
      <c r="O203" s="313">
        <f ca="1" t="shared" si="228"/>
        <v>1</v>
      </c>
      <c r="P203" s="313">
        <f ca="1" t="shared" si="228"/>
        <v>6</v>
      </c>
      <c r="Q203" s="313">
        <f ca="1" t="shared" si="228"/>
        <v>5</v>
      </c>
      <c r="R203" s="313">
        <f ca="1" t="shared" si="228"/>
        <v>3</v>
      </c>
      <c r="S203" s="313">
        <f ca="1" t="shared" si="228"/>
        <v>5</v>
      </c>
      <c r="T203" s="313">
        <f ca="1" t="shared" si="228"/>
        <v>1</v>
      </c>
      <c r="U203" s="313">
        <f ca="1" t="shared" si="228"/>
        <v>6</v>
      </c>
      <c r="V203" s="313">
        <f ca="1" t="shared" si="228"/>
        <v>6</v>
      </c>
      <c r="W203" s="313">
        <f ca="1" t="shared" si="228"/>
        <v>3</v>
      </c>
      <c r="X203" s="313">
        <f t="shared" si="217"/>
        <v>1</v>
      </c>
      <c r="Y203" s="313">
        <f t="shared" si="218"/>
        <v>2</v>
      </c>
      <c r="Z203" s="313">
        <f t="shared" si="219"/>
        <v>8</v>
      </c>
      <c r="AA203" s="313">
        <f t="shared" si="220"/>
        <v>13</v>
      </c>
      <c r="AB203" s="313">
        <f t="shared" si="221"/>
        <v>16</v>
      </c>
      <c r="AC203" s="313">
        <f t="shared" si="222"/>
        <v>21</v>
      </c>
      <c r="AD203" s="313">
        <f t="shared" si="223"/>
        <v>22</v>
      </c>
      <c r="AE203" s="313">
        <f t="shared" si="224"/>
        <v>28</v>
      </c>
      <c r="AF203" s="313">
        <f t="shared" si="225"/>
        <v>34</v>
      </c>
      <c r="AG203" s="313">
        <f t="shared" si="226"/>
        <v>37</v>
      </c>
    </row>
    <row r="204" spans="13:33" ht="12.75">
      <c r="M204" s="319">
        <v>8</v>
      </c>
      <c r="N204" s="313">
        <f aca="true" ca="1" t="shared" si="229" ref="N204:W204">ROUNDUP(RAND()*8,0)</f>
        <v>8</v>
      </c>
      <c r="O204" s="313">
        <f ca="1" t="shared" si="229"/>
        <v>1</v>
      </c>
      <c r="P204" s="313">
        <f ca="1" t="shared" si="229"/>
        <v>6</v>
      </c>
      <c r="Q204" s="313">
        <f ca="1" t="shared" si="229"/>
        <v>5</v>
      </c>
      <c r="R204" s="313">
        <f ca="1" t="shared" si="229"/>
        <v>1</v>
      </c>
      <c r="S204" s="313">
        <f ca="1" t="shared" si="229"/>
        <v>6</v>
      </c>
      <c r="T204" s="313">
        <f ca="1" t="shared" si="229"/>
        <v>6</v>
      </c>
      <c r="U204" s="313">
        <f ca="1" t="shared" si="229"/>
        <v>4</v>
      </c>
      <c r="V204" s="313">
        <f ca="1" t="shared" si="229"/>
        <v>2</v>
      </c>
      <c r="W204" s="313">
        <f ca="1" t="shared" si="229"/>
        <v>3</v>
      </c>
      <c r="X204" s="313">
        <f t="shared" si="217"/>
        <v>8</v>
      </c>
      <c r="Y204" s="313">
        <f t="shared" si="218"/>
        <v>9</v>
      </c>
      <c r="Z204" s="313">
        <f t="shared" si="219"/>
        <v>15</v>
      </c>
      <c r="AA204" s="313">
        <f t="shared" si="220"/>
        <v>20</v>
      </c>
      <c r="AB204" s="313">
        <f t="shared" si="221"/>
        <v>21</v>
      </c>
      <c r="AC204" s="313">
        <f t="shared" si="222"/>
        <v>27</v>
      </c>
      <c r="AD204" s="313">
        <f t="shared" si="223"/>
        <v>33</v>
      </c>
      <c r="AE204" s="313">
        <f t="shared" si="224"/>
        <v>37</v>
      </c>
      <c r="AF204" s="313">
        <f t="shared" si="225"/>
        <v>39</v>
      </c>
      <c r="AG204" s="313">
        <f t="shared" si="226"/>
        <v>42</v>
      </c>
    </row>
    <row r="205" spans="13:33" ht="12.75">
      <c r="M205" s="316" t="s">
        <v>939</v>
      </c>
      <c r="X205" s="313">
        <f t="shared" si="217"/>
        <v>0</v>
      </c>
      <c r="Y205" s="313">
        <f t="shared" si="218"/>
        <v>0</v>
      </c>
      <c r="Z205" s="313">
        <f t="shared" si="219"/>
        <v>0</v>
      </c>
      <c r="AA205" s="313">
        <f t="shared" si="220"/>
        <v>0</v>
      </c>
      <c r="AB205" s="313">
        <f t="shared" si="221"/>
        <v>0</v>
      </c>
      <c r="AC205" s="313">
        <f t="shared" si="222"/>
        <v>0</v>
      </c>
      <c r="AD205" s="313">
        <f t="shared" si="223"/>
        <v>0</v>
      </c>
      <c r="AE205" s="313">
        <f t="shared" si="224"/>
        <v>0</v>
      </c>
      <c r="AF205" s="313">
        <f t="shared" si="225"/>
        <v>0</v>
      </c>
      <c r="AG205" s="313">
        <f t="shared" si="226"/>
        <v>0</v>
      </c>
    </row>
    <row r="206" spans="13:33" ht="12.75">
      <c r="M206" s="317">
        <v>6</v>
      </c>
      <c r="N206" s="313">
        <f aca="true" ca="1" t="shared" si="230" ref="N206:W206">ROUNDUP(RAND()*6,0)</f>
        <v>3</v>
      </c>
      <c r="O206" s="313">
        <f ca="1" t="shared" si="230"/>
        <v>6</v>
      </c>
      <c r="P206" s="313">
        <f ca="1" t="shared" si="230"/>
        <v>4</v>
      </c>
      <c r="Q206" s="313">
        <f ca="1" t="shared" si="230"/>
        <v>1</v>
      </c>
      <c r="R206" s="313">
        <f ca="1" t="shared" si="230"/>
        <v>1</v>
      </c>
      <c r="S206" s="313">
        <f ca="1" t="shared" si="230"/>
        <v>3</v>
      </c>
      <c r="T206" s="313">
        <f ca="1" t="shared" si="230"/>
        <v>1</v>
      </c>
      <c r="U206" s="313">
        <f ca="1" t="shared" si="230"/>
        <v>5</v>
      </c>
      <c r="V206" s="313">
        <f ca="1" t="shared" si="230"/>
        <v>3</v>
      </c>
      <c r="W206" s="313">
        <f ca="1" t="shared" si="230"/>
        <v>6</v>
      </c>
      <c r="X206" s="313">
        <f t="shared" si="217"/>
        <v>3</v>
      </c>
      <c r="Y206" s="313">
        <f t="shared" si="218"/>
        <v>9</v>
      </c>
      <c r="Z206" s="313">
        <f t="shared" si="219"/>
        <v>13</v>
      </c>
      <c r="AA206" s="313">
        <f t="shared" si="220"/>
        <v>14</v>
      </c>
      <c r="AB206" s="313">
        <f t="shared" si="221"/>
        <v>15</v>
      </c>
      <c r="AC206" s="313">
        <f t="shared" si="222"/>
        <v>18</v>
      </c>
      <c r="AD206" s="313">
        <f t="shared" si="223"/>
        <v>19</v>
      </c>
      <c r="AE206" s="313">
        <f t="shared" si="224"/>
        <v>24</v>
      </c>
      <c r="AF206" s="313">
        <f t="shared" si="225"/>
        <v>27</v>
      </c>
      <c r="AG206" s="313">
        <f t="shared" si="226"/>
        <v>33</v>
      </c>
    </row>
    <row r="207" spans="13:33" ht="12.75">
      <c r="M207" s="318">
        <v>8</v>
      </c>
      <c r="N207" s="313">
        <f aca="true" ca="1" t="shared" si="231" ref="N207:W208">ROUNDUP(RAND()*8,0)</f>
        <v>6</v>
      </c>
      <c r="O207" s="313">
        <f ca="1" t="shared" si="231"/>
        <v>8</v>
      </c>
      <c r="P207" s="313">
        <f ca="1" t="shared" si="231"/>
        <v>4</v>
      </c>
      <c r="Q207" s="313">
        <f ca="1" t="shared" si="231"/>
        <v>8</v>
      </c>
      <c r="R207" s="313">
        <f ca="1" t="shared" si="231"/>
        <v>8</v>
      </c>
      <c r="S207" s="313">
        <f ca="1" t="shared" si="231"/>
        <v>7</v>
      </c>
      <c r="T207" s="313">
        <f ca="1" t="shared" si="231"/>
        <v>3</v>
      </c>
      <c r="U207" s="313">
        <f ca="1" t="shared" si="231"/>
        <v>1</v>
      </c>
      <c r="V207" s="313">
        <f ca="1" t="shared" si="231"/>
        <v>6</v>
      </c>
      <c r="W207" s="313">
        <f ca="1" t="shared" si="231"/>
        <v>3</v>
      </c>
      <c r="X207" s="313">
        <f t="shared" si="217"/>
        <v>6</v>
      </c>
      <c r="Y207" s="313">
        <f t="shared" si="218"/>
        <v>14</v>
      </c>
      <c r="Z207" s="313">
        <f t="shared" si="219"/>
        <v>18</v>
      </c>
      <c r="AA207" s="313">
        <f t="shared" si="220"/>
        <v>26</v>
      </c>
      <c r="AB207" s="313">
        <f t="shared" si="221"/>
        <v>34</v>
      </c>
      <c r="AC207" s="313">
        <f t="shared" si="222"/>
        <v>41</v>
      </c>
      <c r="AD207" s="313">
        <f t="shared" si="223"/>
        <v>44</v>
      </c>
      <c r="AE207" s="313">
        <f t="shared" si="224"/>
        <v>45</v>
      </c>
      <c r="AF207" s="313">
        <f t="shared" si="225"/>
        <v>51</v>
      </c>
      <c r="AG207" s="313">
        <f t="shared" si="226"/>
        <v>54</v>
      </c>
    </row>
    <row r="208" spans="13:33" ht="12.75">
      <c r="M208" s="318">
        <v>8</v>
      </c>
      <c r="N208" s="313">
        <f ca="1" t="shared" si="231"/>
        <v>2</v>
      </c>
      <c r="O208" s="313">
        <f ca="1" t="shared" si="231"/>
        <v>5</v>
      </c>
      <c r="P208" s="313">
        <f ca="1" t="shared" si="231"/>
        <v>6</v>
      </c>
      <c r="Q208" s="313">
        <f ca="1" t="shared" si="231"/>
        <v>1</v>
      </c>
      <c r="R208" s="313">
        <f ca="1" t="shared" si="231"/>
        <v>5</v>
      </c>
      <c r="S208" s="313">
        <f ca="1" t="shared" si="231"/>
        <v>3</v>
      </c>
      <c r="T208" s="313">
        <f ca="1" t="shared" si="231"/>
        <v>7</v>
      </c>
      <c r="U208" s="313">
        <f ca="1" t="shared" si="231"/>
        <v>2</v>
      </c>
      <c r="V208" s="313">
        <f ca="1" t="shared" si="231"/>
        <v>1</v>
      </c>
      <c r="W208" s="313">
        <f ca="1" t="shared" si="231"/>
        <v>1</v>
      </c>
      <c r="X208" s="313">
        <f t="shared" si="217"/>
        <v>2</v>
      </c>
      <c r="Y208" s="313">
        <f t="shared" si="218"/>
        <v>7</v>
      </c>
      <c r="Z208" s="313">
        <f t="shared" si="219"/>
        <v>13</v>
      </c>
      <c r="AA208" s="313">
        <f t="shared" si="220"/>
        <v>14</v>
      </c>
      <c r="AB208" s="313">
        <f t="shared" si="221"/>
        <v>19</v>
      </c>
      <c r="AC208" s="313">
        <f t="shared" si="222"/>
        <v>22</v>
      </c>
      <c r="AD208" s="313">
        <f t="shared" si="223"/>
        <v>29</v>
      </c>
      <c r="AE208" s="313">
        <f t="shared" si="224"/>
        <v>31</v>
      </c>
      <c r="AF208" s="313">
        <f t="shared" si="225"/>
        <v>32</v>
      </c>
      <c r="AG208" s="313">
        <f t="shared" si="226"/>
        <v>33</v>
      </c>
    </row>
    <row r="209" spans="13:33" ht="12.75">
      <c r="M209" s="318">
        <v>10</v>
      </c>
      <c r="N209" s="313">
        <f aca="true" ca="1" t="shared" si="232" ref="N209:W209">ROUNDUP(RAND()*10,0)</f>
        <v>10</v>
      </c>
      <c r="O209" s="313">
        <f ca="1" t="shared" si="232"/>
        <v>8</v>
      </c>
      <c r="P209" s="313">
        <f ca="1" t="shared" si="232"/>
        <v>3</v>
      </c>
      <c r="Q209" s="313">
        <f ca="1" t="shared" si="232"/>
        <v>6</v>
      </c>
      <c r="R209" s="313">
        <f ca="1" t="shared" si="232"/>
        <v>8</v>
      </c>
      <c r="S209" s="313">
        <f ca="1" t="shared" si="232"/>
        <v>7</v>
      </c>
      <c r="T209" s="313">
        <f ca="1" t="shared" si="232"/>
        <v>7</v>
      </c>
      <c r="U209" s="313">
        <f ca="1" t="shared" si="232"/>
        <v>6</v>
      </c>
      <c r="V209" s="313">
        <f ca="1" t="shared" si="232"/>
        <v>5</v>
      </c>
      <c r="W209" s="313">
        <f ca="1" t="shared" si="232"/>
        <v>6</v>
      </c>
      <c r="X209" s="313">
        <f t="shared" si="217"/>
        <v>10</v>
      </c>
      <c r="Y209" s="313">
        <f t="shared" si="218"/>
        <v>18</v>
      </c>
      <c r="Z209" s="313">
        <f t="shared" si="219"/>
        <v>21</v>
      </c>
      <c r="AA209" s="313">
        <f t="shared" si="220"/>
        <v>27</v>
      </c>
      <c r="AB209" s="313">
        <f t="shared" si="221"/>
        <v>35</v>
      </c>
      <c r="AC209" s="313">
        <f t="shared" si="222"/>
        <v>42</v>
      </c>
      <c r="AD209" s="313">
        <f t="shared" si="223"/>
        <v>49</v>
      </c>
      <c r="AE209" s="313">
        <f t="shared" si="224"/>
        <v>55</v>
      </c>
      <c r="AF209" s="313">
        <f t="shared" si="225"/>
        <v>60</v>
      </c>
      <c r="AG209" s="313">
        <f t="shared" si="226"/>
        <v>66</v>
      </c>
    </row>
    <row r="210" spans="13:33" ht="12.75">
      <c r="M210" s="318">
        <v>8</v>
      </c>
      <c r="N210" s="313">
        <f aca="true" ca="1" t="shared" si="233" ref="N210:W210">ROUNDUP(RAND()*8,0)</f>
        <v>8</v>
      </c>
      <c r="O210" s="313">
        <f ca="1" t="shared" si="233"/>
        <v>7</v>
      </c>
      <c r="P210" s="313">
        <f ca="1" t="shared" si="233"/>
        <v>6</v>
      </c>
      <c r="Q210" s="313">
        <f ca="1" t="shared" si="233"/>
        <v>7</v>
      </c>
      <c r="R210" s="313">
        <f ca="1" t="shared" si="233"/>
        <v>4</v>
      </c>
      <c r="S210" s="313">
        <f ca="1" t="shared" si="233"/>
        <v>2</v>
      </c>
      <c r="T210" s="313">
        <f ca="1" t="shared" si="233"/>
        <v>4</v>
      </c>
      <c r="U210" s="313">
        <f ca="1" t="shared" si="233"/>
        <v>3</v>
      </c>
      <c r="V210" s="313">
        <f ca="1" t="shared" si="233"/>
        <v>6</v>
      </c>
      <c r="W210" s="313">
        <f ca="1" t="shared" si="233"/>
        <v>3</v>
      </c>
      <c r="X210" s="313">
        <f t="shared" si="217"/>
        <v>8</v>
      </c>
      <c r="Y210" s="313">
        <f t="shared" si="218"/>
        <v>15</v>
      </c>
      <c r="Z210" s="313">
        <f t="shared" si="219"/>
        <v>21</v>
      </c>
      <c r="AA210" s="313">
        <f t="shared" si="220"/>
        <v>28</v>
      </c>
      <c r="AB210" s="313">
        <f t="shared" si="221"/>
        <v>32</v>
      </c>
      <c r="AC210" s="313">
        <f t="shared" si="222"/>
        <v>34</v>
      </c>
      <c r="AD210" s="313">
        <f t="shared" si="223"/>
        <v>38</v>
      </c>
      <c r="AE210" s="313">
        <f t="shared" si="224"/>
        <v>41</v>
      </c>
      <c r="AF210" s="313">
        <f t="shared" si="225"/>
        <v>47</v>
      </c>
      <c r="AG210" s="313">
        <f t="shared" si="226"/>
        <v>50</v>
      </c>
    </row>
    <row r="211" spans="13:33" ht="12.75">
      <c r="M211" s="318">
        <v>6</v>
      </c>
      <c r="N211" s="313">
        <f aca="true" ca="1" t="shared" si="234" ref="N211:W211">ROUNDUP(RAND()*6,0)</f>
        <v>2</v>
      </c>
      <c r="O211" s="313">
        <f ca="1" t="shared" si="234"/>
        <v>4</v>
      </c>
      <c r="P211" s="313">
        <f ca="1" t="shared" si="234"/>
        <v>6</v>
      </c>
      <c r="Q211" s="313">
        <f ca="1" t="shared" si="234"/>
        <v>4</v>
      </c>
      <c r="R211" s="313">
        <f ca="1" t="shared" si="234"/>
        <v>2</v>
      </c>
      <c r="S211" s="313">
        <f ca="1" t="shared" si="234"/>
        <v>6</v>
      </c>
      <c r="T211" s="313">
        <f ca="1" t="shared" si="234"/>
        <v>3</v>
      </c>
      <c r="U211" s="313">
        <f ca="1" t="shared" si="234"/>
        <v>1</v>
      </c>
      <c r="V211" s="313">
        <f ca="1" t="shared" si="234"/>
        <v>1</v>
      </c>
      <c r="W211" s="313">
        <f ca="1" t="shared" si="234"/>
        <v>2</v>
      </c>
      <c r="X211" s="313">
        <f t="shared" si="217"/>
        <v>2</v>
      </c>
      <c r="Y211" s="313">
        <f t="shared" si="218"/>
        <v>6</v>
      </c>
      <c r="Z211" s="313">
        <f t="shared" si="219"/>
        <v>12</v>
      </c>
      <c r="AA211" s="313">
        <f t="shared" si="220"/>
        <v>16</v>
      </c>
      <c r="AB211" s="313">
        <f t="shared" si="221"/>
        <v>18</v>
      </c>
      <c r="AC211" s="313">
        <f t="shared" si="222"/>
        <v>24</v>
      </c>
      <c r="AD211" s="313">
        <f t="shared" si="223"/>
        <v>27</v>
      </c>
      <c r="AE211" s="313">
        <f t="shared" si="224"/>
        <v>28</v>
      </c>
      <c r="AF211" s="313">
        <f t="shared" si="225"/>
        <v>29</v>
      </c>
      <c r="AG211" s="313">
        <f t="shared" si="226"/>
        <v>31</v>
      </c>
    </row>
    <row r="212" spans="13:33" ht="12.75">
      <c r="M212" s="318">
        <v>12</v>
      </c>
      <c r="N212" s="313">
        <f aca="true" ca="1" t="shared" si="235" ref="N212:W212">ROUNDUP(RAND()*12,0)</f>
        <v>3</v>
      </c>
      <c r="O212" s="313">
        <f ca="1" t="shared" si="235"/>
        <v>7</v>
      </c>
      <c r="P212" s="313">
        <f ca="1" t="shared" si="235"/>
        <v>7</v>
      </c>
      <c r="Q212" s="313">
        <f ca="1" t="shared" si="235"/>
        <v>12</v>
      </c>
      <c r="R212" s="313">
        <f ca="1" t="shared" si="235"/>
        <v>6</v>
      </c>
      <c r="S212" s="313">
        <f ca="1" t="shared" si="235"/>
        <v>9</v>
      </c>
      <c r="T212" s="313">
        <f ca="1" t="shared" si="235"/>
        <v>11</v>
      </c>
      <c r="U212" s="313">
        <f ca="1" t="shared" si="235"/>
        <v>1</v>
      </c>
      <c r="V212" s="313">
        <f ca="1" t="shared" si="235"/>
        <v>10</v>
      </c>
      <c r="W212" s="313">
        <f ca="1" t="shared" si="235"/>
        <v>3</v>
      </c>
      <c r="X212" s="313">
        <f t="shared" si="217"/>
        <v>3</v>
      </c>
      <c r="Y212" s="313">
        <f t="shared" si="218"/>
        <v>10</v>
      </c>
      <c r="Z212" s="313">
        <f t="shared" si="219"/>
        <v>17</v>
      </c>
      <c r="AA212" s="313">
        <f t="shared" si="220"/>
        <v>29</v>
      </c>
      <c r="AB212" s="313">
        <f t="shared" si="221"/>
        <v>35</v>
      </c>
      <c r="AC212" s="313">
        <f t="shared" si="222"/>
        <v>44</v>
      </c>
      <c r="AD212" s="313">
        <f t="shared" si="223"/>
        <v>55</v>
      </c>
      <c r="AE212" s="313">
        <f t="shared" si="224"/>
        <v>56</v>
      </c>
      <c r="AF212" s="313">
        <f t="shared" si="225"/>
        <v>66</v>
      </c>
      <c r="AG212" s="313">
        <f t="shared" si="226"/>
        <v>69</v>
      </c>
    </row>
    <row r="213" spans="13:33" ht="12.75">
      <c r="M213" s="318">
        <v>4</v>
      </c>
      <c r="N213" s="313">
        <f aca="true" ca="1" t="shared" si="236" ref="N213:W214">ROUNDUP(RAND()*4,0)</f>
        <v>3</v>
      </c>
      <c r="O213" s="313">
        <f ca="1" t="shared" si="236"/>
        <v>3</v>
      </c>
      <c r="P213" s="313">
        <f ca="1" t="shared" si="236"/>
        <v>4</v>
      </c>
      <c r="Q213" s="313">
        <f ca="1" t="shared" si="236"/>
        <v>3</v>
      </c>
      <c r="R213" s="313">
        <f ca="1" t="shared" si="236"/>
        <v>4</v>
      </c>
      <c r="S213" s="313">
        <f ca="1" t="shared" si="236"/>
        <v>4</v>
      </c>
      <c r="T213" s="313">
        <f ca="1" t="shared" si="236"/>
        <v>4</v>
      </c>
      <c r="U213" s="313">
        <f ca="1" t="shared" si="236"/>
        <v>4</v>
      </c>
      <c r="V213" s="313">
        <f ca="1" t="shared" si="236"/>
        <v>2</v>
      </c>
      <c r="W213" s="313">
        <f ca="1" t="shared" si="236"/>
        <v>1</v>
      </c>
      <c r="X213" s="313">
        <f t="shared" si="217"/>
        <v>3</v>
      </c>
      <c r="Y213" s="313">
        <f t="shared" si="218"/>
        <v>6</v>
      </c>
      <c r="Z213" s="313">
        <f t="shared" si="219"/>
        <v>10</v>
      </c>
      <c r="AA213" s="313">
        <f t="shared" si="220"/>
        <v>13</v>
      </c>
      <c r="AB213" s="313">
        <f t="shared" si="221"/>
        <v>17</v>
      </c>
      <c r="AC213" s="313">
        <f t="shared" si="222"/>
        <v>21</v>
      </c>
      <c r="AD213" s="313">
        <f t="shared" si="223"/>
        <v>25</v>
      </c>
      <c r="AE213" s="313">
        <f t="shared" si="224"/>
        <v>29</v>
      </c>
      <c r="AF213" s="313">
        <f t="shared" si="225"/>
        <v>31</v>
      </c>
      <c r="AG213" s="313">
        <f t="shared" si="226"/>
        <v>32</v>
      </c>
    </row>
    <row r="214" spans="13:33" ht="12.75">
      <c r="M214" s="318">
        <v>4</v>
      </c>
      <c r="N214" s="313">
        <f ca="1" t="shared" si="236"/>
        <v>1</v>
      </c>
      <c r="O214" s="313">
        <f ca="1" t="shared" si="236"/>
        <v>4</v>
      </c>
      <c r="P214" s="313">
        <f ca="1" t="shared" si="236"/>
        <v>3</v>
      </c>
      <c r="Q214" s="313">
        <f ca="1" t="shared" si="236"/>
        <v>2</v>
      </c>
      <c r="R214" s="313">
        <f ca="1" t="shared" si="236"/>
        <v>2</v>
      </c>
      <c r="S214" s="313">
        <f ca="1" t="shared" si="236"/>
        <v>4</v>
      </c>
      <c r="T214" s="313">
        <f ca="1" t="shared" si="236"/>
        <v>3</v>
      </c>
      <c r="U214" s="313">
        <f ca="1" t="shared" si="236"/>
        <v>4</v>
      </c>
      <c r="V214" s="313">
        <f ca="1" t="shared" si="236"/>
        <v>1</v>
      </c>
      <c r="W214" s="313">
        <f ca="1" t="shared" si="236"/>
        <v>3</v>
      </c>
      <c r="X214" s="313">
        <f t="shared" si="217"/>
        <v>1</v>
      </c>
      <c r="Y214" s="313">
        <f t="shared" si="218"/>
        <v>5</v>
      </c>
      <c r="Z214" s="313">
        <f t="shared" si="219"/>
        <v>8</v>
      </c>
      <c r="AA214" s="313">
        <f t="shared" si="220"/>
        <v>10</v>
      </c>
      <c r="AB214" s="313">
        <f t="shared" si="221"/>
        <v>12</v>
      </c>
      <c r="AC214" s="313">
        <f t="shared" si="222"/>
        <v>16</v>
      </c>
      <c r="AD214" s="313">
        <f t="shared" si="223"/>
        <v>19</v>
      </c>
      <c r="AE214" s="313">
        <f t="shared" si="224"/>
        <v>23</v>
      </c>
      <c r="AF214" s="313">
        <f t="shared" si="225"/>
        <v>24</v>
      </c>
      <c r="AG214" s="313">
        <f t="shared" si="226"/>
        <v>27</v>
      </c>
    </row>
    <row r="215" spans="13:33" ht="12.75">
      <c r="M215" s="318">
        <v>8</v>
      </c>
      <c r="N215" s="313">
        <f aca="true" ca="1" t="shared" si="237" ref="N215:W215">ROUNDUP(RAND()*8,0)</f>
        <v>4</v>
      </c>
      <c r="O215" s="313">
        <f ca="1" t="shared" si="237"/>
        <v>5</v>
      </c>
      <c r="P215" s="313">
        <f ca="1" t="shared" si="237"/>
        <v>4</v>
      </c>
      <c r="Q215" s="313">
        <f ca="1" t="shared" si="237"/>
        <v>8</v>
      </c>
      <c r="R215" s="313">
        <f ca="1" t="shared" si="237"/>
        <v>7</v>
      </c>
      <c r="S215" s="313">
        <f ca="1" t="shared" si="237"/>
        <v>7</v>
      </c>
      <c r="T215" s="313">
        <f ca="1" t="shared" si="237"/>
        <v>2</v>
      </c>
      <c r="U215" s="313">
        <f ca="1" t="shared" si="237"/>
        <v>3</v>
      </c>
      <c r="V215" s="313">
        <f ca="1" t="shared" si="237"/>
        <v>1</v>
      </c>
      <c r="W215" s="313">
        <f ca="1" t="shared" si="237"/>
        <v>6</v>
      </c>
      <c r="X215" s="313">
        <f t="shared" si="217"/>
        <v>4</v>
      </c>
      <c r="Y215" s="313">
        <f t="shared" si="218"/>
        <v>9</v>
      </c>
      <c r="Z215" s="313">
        <f t="shared" si="219"/>
        <v>13</v>
      </c>
      <c r="AA215" s="313">
        <f t="shared" si="220"/>
        <v>21</v>
      </c>
      <c r="AB215" s="313">
        <f t="shared" si="221"/>
        <v>28</v>
      </c>
      <c r="AC215" s="313">
        <f t="shared" si="222"/>
        <v>35</v>
      </c>
      <c r="AD215" s="313">
        <f t="shared" si="223"/>
        <v>37</v>
      </c>
      <c r="AE215" s="313">
        <f t="shared" si="224"/>
        <v>40</v>
      </c>
      <c r="AF215" s="313">
        <f t="shared" si="225"/>
        <v>41</v>
      </c>
      <c r="AG215" s="313">
        <f t="shared" si="226"/>
        <v>47</v>
      </c>
    </row>
    <row r="216" spans="13:33" ht="12.75">
      <c r="M216" s="318">
        <v>6</v>
      </c>
      <c r="N216" s="313">
        <f aca="true" ca="1" t="shared" si="238" ref="N216:W216">ROUNDUP(RAND()*6,0)</f>
        <v>6</v>
      </c>
      <c r="O216" s="313">
        <f ca="1" t="shared" si="238"/>
        <v>6</v>
      </c>
      <c r="P216" s="313">
        <f ca="1" t="shared" si="238"/>
        <v>4</v>
      </c>
      <c r="Q216" s="313">
        <f ca="1" t="shared" si="238"/>
        <v>4</v>
      </c>
      <c r="R216" s="313">
        <f ca="1" t="shared" si="238"/>
        <v>3</v>
      </c>
      <c r="S216" s="313">
        <f ca="1" t="shared" si="238"/>
        <v>6</v>
      </c>
      <c r="T216" s="313">
        <f ca="1" t="shared" si="238"/>
        <v>6</v>
      </c>
      <c r="U216" s="313">
        <f ca="1" t="shared" si="238"/>
        <v>1</v>
      </c>
      <c r="V216" s="313">
        <f ca="1" t="shared" si="238"/>
        <v>5</v>
      </c>
      <c r="W216" s="313">
        <f ca="1" t="shared" si="238"/>
        <v>4</v>
      </c>
      <c r="X216" s="313">
        <f t="shared" si="217"/>
        <v>6</v>
      </c>
      <c r="Y216" s="313">
        <f t="shared" si="218"/>
        <v>12</v>
      </c>
      <c r="Z216" s="313">
        <f t="shared" si="219"/>
        <v>16</v>
      </c>
      <c r="AA216" s="313">
        <f t="shared" si="220"/>
        <v>20</v>
      </c>
      <c r="AB216" s="313">
        <f t="shared" si="221"/>
        <v>23</v>
      </c>
      <c r="AC216" s="313">
        <f t="shared" si="222"/>
        <v>29</v>
      </c>
      <c r="AD216" s="313">
        <f t="shared" si="223"/>
        <v>35</v>
      </c>
      <c r="AE216" s="313">
        <f t="shared" si="224"/>
        <v>36</v>
      </c>
      <c r="AF216" s="313">
        <f t="shared" si="225"/>
        <v>41</v>
      </c>
      <c r="AG216" s="313">
        <f t="shared" si="226"/>
        <v>45</v>
      </c>
    </row>
    <row r="217" spans="13:33" ht="12.75">
      <c r="M217" s="318">
        <v>4</v>
      </c>
      <c r="N217" s="313">
        <f aca="true" ca="1" t="shared" si="239" ref="N217:W218">ROUNDUP(RAND()*4,0)</f>
        <v>3</v>
      </c>
      <c r="O217" s="313">
        <f ca="1" t="shared" si="239"/>
        <v>3</v>
      </c>
      <c r="P217" s="313">
        <f ca="1" t="shared" si="239"/>
        <v>2</v>
      </c>
      <c r="Q217" s="313">
        <f ca="1" t="shared" si="239"/>
        <v>2</v>
      </c>
      <c r="R217" s="313">
        <f ca="1" t="shared" si="239"/>
        <v>3</v>
      </c>
      <c r="S217" s="313">
        <f ca="1" t="shared" si="239"/>
        <v>4</v>
      </c>
      <c r="T217" s="313">
        <f ca="1" t="shared" si="239"/>
        <v>4</v>
      </c>
      <c r="U217" s="313">
        <f ca="1" t="shared" si="239"/>
        <v>3</v>
      </c>
      <c r="V217" s="313">
        <f ca="1" t="shared" si="239"/>
        <v>2</v>
      </c>
      <c r="W217" s="313">
        <f ca="1" t="shared" si="239"/>
        <v>4</v>
      </c>
      <c r="X217" s="313">
        <f t="shared" si="217"/>
        <v>3</v>
      </c>
      <c r="Y217" s="313">
        <f t="shared" si="218"/>
        <v>6</v>
      </c>
      <c r="Z217" s="313">
        <f t="shared" si="219"/>
        <v>8</v>
      </c>
      <c r="AA217" s="313">
        <f t="shared" si="220"/>
        <v>10</v>
      </c>
      <c r="AB217" s="313">
        <f t="shared" si="221"/>
        <v>13</v>
      </c>
      <c r="AC217" s="313">
        <f t="shared" si="222"/>
        <v>17</v>
      </c>
      <c r="AD217" s="313">
        <f t="shared" si="223"/>
        <v>21</v>
      </c>
      <c r="AE217" s="313">
        <f t="shared" si="224"/>
        <v>24</v>
      </c>
      <c r="AF217" s="313">
        <f t="shared" si="225"/>
        <v>26</v>
      </c>
      <c r="AG217" s="313">
        <f t="shared" si="226"/>
        <v>30</v>
      </c>
    </row>
    <row r="218" spans="13:33" ht="12.75">
      <c r="M218" s="318">
        <v>4</v>
      </c>
      <c r="N218" s="313">
        <f ca="1" t="shared" si="239"/>
        <v>2</v>
      </c>
      <c r="O218" s="313">
        <f ca="1" t="shared" si="239"/>
        <v>2</v>
      </c>
      <c r="P218" s="313">
        <f ca="1" t="shared" si="239"/>
        <v>1</v>
      </c>
      <c r="Q218" s="313">
        <f ca="1" t="shared" si="239"/>
        <v>3</v>
      </c>
      <c r="R218" s="313">
        <f ca="1" t="shared" si="239"/>
        <v>3</v>
      </c>
      <c r="S218" s="313">
        <f ca="1" t="shared" si="239"/>
        <v>2</v>
      </c>
      <c r="T218" s="313">
        <f ca="1" t="shared" si="239"/>
        <v>4</v>
      </c>
      <c r="U218" s="313">
        <f ca="1" t="shared" si="239"/>
        <v>4</v>
      </c>
      <c r="V218" s="313">
        <f ca="1" t="shared" si="239"/>
        <v>2</v>
      </c>
      <c r="W218" s="313">
        <f ca="1" t="shared" si="239"/>
        <v>4</v>
      </c>
      <c r="X218" s="313">
        <f t="shared" si="217"/>
        <v>2</v>
      </c>
      <c r="Y218" s="313">
        <f t="shared" si="218"/>
        <v>4</v>
      </c>
      <c r="Z218" s="313">
        <f t="shared" si="219"/>
        <v>5</v>
      </c>
      <c r="AA218" s="313">
        <f t="shared" si="220"/>
        <v>8</v>
      </c>
      <c r="AB218" s="313">
        <f t="shared" si="221"/>
        <v>11</v>
      </c>
      <c r="AC218" s="313">
        <f t="shared" si="222"/>
        <v>13</v>
      </c>
      <c r="AD218" s="313">
        <f t="shared" si="223"/>
        <v>17</v>
      </c>
      <c r="AE218" s="313">
        <f t="shared" si="224"/>
        <v>21</v>
      </c>
      <c r="AF218" s="313">
        <f t="shared" si="225"/>
        <v>23</v>
      </c>
      <c r="AG218" s="313">
        <f t="shared" si="226"/>
        <v>27</v>
      </c>
    </row>
    <row r="219" spans="13:33" ht="12.75">
      <c r="M219" s="318">
        <v>6</v>
      </c>
      <c r="N219" s="313">
        <f aca="true" ca="1" t="shared" si="240" ref="N219:W219">ROUNDUP(RAND()*6,0)</f>
        <v>3</v>
      </c>
      <c r="O219" s="313">
        <f ca="1" t="shared" si="240"/>
        <v>4</v>
      </c>
      <c r="P219" s="313">
        <f ca="1" t="shared" si="240"/>
        <v>5</v>
      </c>
      <c r="Q219" s="313">
        <f ca="1" t="shared" si="240"/>
        <v>3</v>
      </c>
      <c r="R219" s="313">
        <f ca="1" t="shared" si="240"/>
        <v>5</v>
      </c>
      <c r="S219" s="313">
        <f ca="1" t="shared" si="240"/>
        <v>6</v>
      </c>
      <c r="T219" s="313">
        <f ca="1" t="shared" si="240"/>
        <v>3</v>
      </c>
      <c r="U219" s="313">
        <f ca="1" t="shared" si="240"/>
        <v>4</v>
      </c>
      <c r="V219" s="313">
        <f ca="1" t="shared" si="240"/>
        <v>2</v>
      </c>
      <c r="W219" s="313">
        <f ca="1" t="shared" si="240"/>
        <v>2</v>
      </c>
      <c r="X219" s="313">
        <f t="shared" si="217"/>
        <v>3</v>
      </c>
      <c r="Y219" s="313">
        <f t="shared" si="218"/>
        <v>7</v>
      </c>
      <c r="Z219" s="313">
        <f t="shared" si="219"/>
        <v>12</v>
      </c>
      <c r="AA219" s="313">
        <f t="shared" si="220"/>
        <v>15</v>
      </c>
      <c r="AB219" s="313">
        <f t="shared" si="221"/>
        <v>20</v>
      </c>
      <c r="AC219" s="313">
        <f t="shared" si="222"/>
        <v>26</v>
      </c>
      <c r="AD219" s="313">
        <f t="shared" si="223"/>
        <v>29</v>
      </c>
      <c r="AE219" s="313">
        <f t="shared" si="224"/>
        <v>33</v>
      </c>
      <c r="AF219" s="313">
        <f t="shared" si="225"/>
        <v>35</v>
      </c>
      <c r="AG219" s="313">
        <f t="shared" si="226"/>
        <v>37</v>
      </c>
    </row>
    <row r="220" spans="13:33" ht="12.75">
      <c r="M220" s="318">
        <v>8</v>
      </c>
      <c r="N220" s="313">
        <f aca="true" ca="1" t="shared" si="241" ref="N220:W220">ROUNDUP(RAND()*8,0)</f>
        <v>6</v>
      </c>
      <c r="O220" s="313">
        <f ca="1" t="shared" si="241"/>
        <v>7</v>
      </c>
      <c r="P220" s="313">
        <f ca="1" t="shared" si="241"/>
        <v>1</v>
      </c>
      <c r="Q220" s="313">
        <f ca="1" t="shared" si="241"/>
        <v>7</v>
      </c>
      <c r="R220" s="313">
        <f ca="1" t="shared" si="241"/>
        <v>2</v>
      </c>
      <c r="S220" s="313">
        <f ca="1" t="shared" si="241"/>
        <v>7</v>
      </c>
      <c r="T220" s="313">
        <f ca="1" t="shared" si="241"/>
        <v>2</v>
      </c>
      <c r="U220" s="313">
        <f ca="1" t="shared" si="241"/>
        <v>5</v>
      </c>
      <c r="V220" s="313">
        <f ca="1" t="shared" si="241"/>
        <v>7</v>
      </c>
      <c r="W220" s="313">
        <f ca="1" t="shared" si="241"/>
        <v>8</v>
      </c>
      <c r="X220" s="313">
        <f t="shared" si="217"/>
        <v>6</v>
      </c>
      <c r="Y220" s="313">
        <f t="shared" si="218"/>
        <v>13</v>
      </c>
      <c r="Z220" s="313">
        <f t="shared" si="219"/>
        <v>14</v>
      </c>
      <c r="AA220" s="313">
        <f t="shared" si="220"/>
        <v>21</v>
      </c>
      <c r="AB220" s="313">
        <f t="shared" si="221"/>
        <v>23</v>
      </c>
      <c r="AC220" s="313">
        <f t="shared" si="222"/>
        <v>30</v>
      </c>
      <c r="AD220" s="313">
        <f t="shared" si="223"/>
        <v>32</v>
      </c>
      <c r="AE220" s="313">
        <f t="shared" si="224"/>
        <v>37</v>
      </c>
      <c r="AF220" s="313">
        <f t="shared" si="225"/>
        <v>44</v>
      </c>
      <c r="AG220" s="313">
        <f t="shared" si="226"/>
        <v>52</v>
      </c>
    </row>
    <row r="221" spans="13:33" ht="12.75">
      <c r="M221" s="318">
        <v>6</v>
      </c>
      <c r="N221" s="313">
        <f aca="true" ca="1" t="shared" si="242" ref="N221:W222">ROUNDUP(RAND()*6,0)</f>
        <v>2</v>
      </c>
      <c r="O221" s="313">
        <f ca="1" t="shared" si="242"/>
        <v>1</v>
      </c>
      <c r="P221" s="313">
        <f ca="1" t="shared" si="242"/>
        <v>2</v>
      </c>
      <c r="Q221" s="313">
        <f ca="1" t="shared" si="242"/>
        <v>4</v>
      </c>
      <c r="R221" s="313">
        <f ca="1" t="shared" si="242"/>
        <v>2</v>
      </c>
      <c r="S221" s="313">
        <f ca="1" t="shared" si="242"/>
        <v>4</v>
      </c>
      <c r="T221" s="313">
        <f ca="1" t="shared" si="242"/>
        <v>4</v>
      </c>
      <c r="U221" s="313">
        <f ca="1" t="shared" si="242"/>
        <v>2</v>
      </c>
      <c r="V221" s="313">
        <f ca="1" t="shared" si="242"/>
        <v>2</v>
      </c>
      <c r="W221" s="313">
        <f ca="1" t="shared" si="242"/>
        <v>2</v>
      </c>
      <c r="X221" s="313">
        <f t="shared" si="217"/>
        <v>2</v>
      </c>
      <c r="Y221" s="313">
        <f t="shared" si="218"/>
        <v>3</v>
      </c>
      <c r="Z221" s="313">
        <f t="shared" si="219"/>
        <v>5</v>
      </c>
      <c r="AA221" s="313">
        <f t="shared" si="220"/>
        <v>9</v>
      </c>
      <c r="AB221" s="313">
        <f t="shared" si="221"/>
        <v>11</v>
      </c>
      <c r="AC221" s="313">
        <f t="shared" si="222"/>
        <v>15</v>
      </c>
      <c r="AD221" s="313">
        <f t="shared" si="223"/>
        <v>19</v>
      </c>
      <c r="AE221" s="313">
        <f t="shared" si="224"/>
        <v>21</v>
      </c>
      <c r="AF221" s="313">
        <f t="shared" si="225"/>
        <v>23</v>
      </c>
      <c r="AG221" s="313">
        <f t="shared" si="226"/>
        <v>25</v>
      </c>
    </row>
    <row r="222" spans="13:33" ht="12.75">
      <c r="M222" s="318">
        <v>6</v>
      </c>
      <c r="N222" s="313">
        <f ca="1" t="shared" si="242"/>
        <v>4</v>
      </c>
      <c r="O222" s="313">
        <f ca="1" t="shared" si="242"/>
        <v>3</v>
      </c>
      <c r="P222" s="313">
        <f ca="1" t="shared" si="242"/>
        <v>3</v>
      </c>
      <c r="Q222" s="313">
        <f ca="1" t="shared" si="242"/>
        <v>4</v>
      </c>
      <c r="R222" s="313">
        <f ca="1" t="shared" si="242"/>
        <v>3</v>
      </c>
      <c r="S222" s="313">
        <f ca="1" t="shared" si="242"/>
        <v>2</v>
      </c>
      <c r="T222" s="313">
        <f ca="1" t="shared" si="242"/>
        <v>1</v>
      </c>
      <c r="U222" s="313">
        <f ca="1" t="shared" si="242"/>
        <v>6</v>
      </c>
      <c r="V222" s="313">
        <f ca="1" t="shared" si="242"/>
        <v>3</v>
      </c>
      <c r="W222" s="313">
        <f ca="1" t="shared" si="242"/>
        <v>3</v>
      </c>
      <c r="X222" s="313">
        <f t="shared" si="217"/>
        <v>4</v>
      </c>
      <c r="Y222" s="313">
        <f t="shared" si="218"/>
        <v>7</v>
      </c>
      <c r="Z222" s="313">
        <f t="shared" si="219"/>
        <v>10</v>
      </c>
      <c r="AA222" s="313">
        <f t="shared" si="220"/>
        <v>14</v>
      </c>
      <c r="AB222" s="313">
        <f t="shared" si="221"/>
        <v>17</v>
      </c>
      <c r="AC222" s="313">
        <f t="shared" si="222"/>
        <v>19</v>
      </c>
      <c r="AD222" s="313">
        <f t="shared" si="223"/>
        <v>20</v>
      </c>
      <c r="AE222" s="313">
        <f t="shared" si="224"/>
        <v>26</v>
      </c>
      <c r="AF222" s="313">
        <f t="shared" si="225"/>
        <v>29</v>
      </c>
      <c r="AG222" s="313">
        <f t="shared" si="226"/>
        <v>32</v>
      </c>
    </row>
    <row r="223" spans="13:33" ht="12.75">
      <c r="M223" s="318">
        <v>4</v>
      </c>
      <c r="N223" s="313">
        <f aca="true" ca="1" t="shared" si="243" ref="N223:W223">ROUNDUP(RAND()*4,0)</f>
        <v>4</v>
      </c>
      <c r="O223" s="313">
        <f ca="1" t="shared" si="243"/>
        <v>2</v>
      </c>
      <c r="P223" s="313">
        <f ca="1" t="shared" si="243"/>
        <v>3</v>
      </c>
      <c r="Q223" s="313">
        <f ca="1" t="shared" si="243"/>
        <v>2</v>
      </c>
      <c r="R223" s="313">
        <f ca="1" t="shared" si="243"/>
        <v>4</v>
      </c>
      <c r="S223" s="313">
        <f ca="1" t="shared" si="243"/>
        <v>4</v>
      </c>
      <c r="T223" s="313">
        <f ca="1" t="shared" si="243"/>
        <v>2</v>
      </c>
      <c r="U223" s="313">
        <f ca="1" t="shared" si="243"/>
        <v>1</v>
      </c>
      <c r="V223" s="313">
        <f ca="1" t="shared" si="243"/>
        <v>1</v>
      </c>
      <c r="W223" s="313">
        <f ca="1" t="shared" si="243"/>
        <v>4</v>
      </c>
      <c r="X223" s="313">
        <f t="shared" si="217"/>
        <v>4</v>
      </c>
      <c r="Y223" s="313">
        <f t="shared" si="218"/>
        <v>6</v>
      </c>
      <c r="Z223" s="313">
        <f t="shared" si="219"/>
        <v>9</v>
      </c>
      <c r="AA223" s="313">
        <f t="shared" si="220"/>
        <v>11</v>
      </c>
      <c r="AB223" s="313">
        <f t="shared" si="221"/>
        <v>15</v>
      </c>
      <c r="AC223" s="313">
        <f t="shared" si="222"/>
        <v>19</v>
      </c>
      <c r="AD223" s="313">
        <f t="shared" si="223"/>
        <v>21</v>
      </c>
      <c r="AE223" s="313">
        <f t="shared" si="224"/>
        <v>22</v>
      </c>
      <c r="AF223" s="313">
        <f t="shared" si="225"/>
        <v>23</v>
      </c>
      <c r="AG223" s="313">
        <f t="shared" si="226"/>
        <v>27</v>
      </c>
    </row>
    <row r="224" spans="13:33" ht="12.75">
      <c r="M224" s="318">
        <v>6</v>
      </c>
      <c r="N224" s="313">
        <f aca="true" ca="1" t="shared" si="244" ref="N224:W224">ROUNDUP(RAND()*6,0)</f>
        <v>2</v>
      </c>
      <c r="O224" s="313">
        <f ca="1" t="shared" si="244"/>
        <v>1</v>
      </c>
      <c r="P224" s="313">
        <f ca="1" t="shared" si="244"/>
        <v>1</v>
      </c>
      <c r="Q224" s="313">
        <f ca="1" t="shared" si="244"/>
        <v>4</v>
      </c>
      <c r="R224" s="313">
        <f ca="1" t="shared" si="244"/>
        <v>3</v>
      </c>
      <c r="S224" s="313">
        <f ca="1" t="shared" si="244"/>
        <v>3</v>
      </c>
      <c r="T224" s="313">
        <f ca="1" t="shared" si="244"/>
        <v>1</v>
      </c>
      <c r="U224" s="313">
        <f ca="1" t="shared" si="244"/>
        <v>5</v>
      </c>
      <c r="V224" s="313">
        <f ca="1" t="shared" si="244"/>
        <v>5</v>
      </c>
      <c r="W224" s="313">
        <f ca="1" t="shared" si="244"/>
        <v>5</v>
      </c>
      <c r="X224" s="313">
        <f t="shared" si="217"/>
        <v>2</v>
      </c>
      <c r="Y224" s="313">
        <f t="shared" si="218"/>
        <v>3</v>
      </c>
      <c r="Z224" s="313">
        <f t="shared" si="219"/>
        <v>4</v>
      </c>
      <c r="AA224" s="313">
        <f t="shared" si="220"/>
        <v>8</v>
      </c>
      <c r="AB224" s="313">
        <f t="shared" si="221"/>
        <v>11</v>
      </c>
      <c r="AC224" s="313">
        <f t="shared" si="222"/>
        <v>14</v>
      </c>
      <c r="AD224" s="313">
        <f t="shared" si="223"/>
        <v>15</v>
      </c>
      <c r="AE224" s="313">
        <f t="shared" si="224"/>
        <v>20</v>
      </c>
      <c r="AF224" s="313">
        <f t="shared" si="225"/>
        <v>25</v>
      </c>
      <c r="AG224" s="313">
        <f t="shared" si="226"/>
        <v>30</v>
      </c>
    </row>
    <row r="225" spans="13:33" ht="12.75">
      <c r="M225" s="318">
        <v>8</v>
      </c>
      <c r="N225" s="313">
        <f aca="true" ca="1" t="shared" si="245" ref="N225:W225">ROUNDUP(RAND()*8,0)</f>
        <v>7</v>
      </c>
      <c r="O225" s="313">
        <f ca="1" t="shared" si="245"/>
        <v>6</v>
      </c>
      <c r="P225" s="313">
        <f ca="1" t="shared" si="245"/>
        <v>8</v>
      </c>
      <c r="Q225" s="313">
        <f ca="1" t="shared" si="245"/>
        <v>6</v>
      </c>
      <c r="R225" s="313">
        <f ca="1" t="shared" si="245"/>
        <v>5</v>
      </c>
      <c r="S225" s="313">
        <f ca="1" t="shared" si="245"/>
        <v>7</v>
      </c>
      <c r="T225" s="313">
        <f ca="1" t="shared" si="245"/>
        <v>3</v>
      </c>
      <c r="U225" s="313">
        <f ca="1" t="shared" si="245"/>
        <v>8</v>
      </c>
      <c r="V225" s="313">
        <f ca="1" t="shared" si="245"/>
        <v>7</v>
      </c>
      <c r="W225" s="313">
        <f ca="1" t="shared" si="245"/>
        <v>2</v>
      </c>
      <c r="X225" s="313">
        <f t="shared" si="217"/>
        <v>7</v>
      </c>
      <c r="Y225" s="313">
        <f t="shared" si="218"/>
        <v>13</v>
      </c>
      <c r="Z225" s="313">
        <f t="shared" si="219"/>
        <v>21</v>
      </c>
      <c r="AA225" s="313">
        <f t="shared" si="220"/>
        <v>27</v>
      </c>
      <c r="AB225" s="313">
        <f t="shared" si="221"/>
        <v>32</v>
      </c>
      <c r="AC225" s="313">
        <f t="shared" si="222"/>
        <v>39</v>
      </c>
      <c r="AD225" s="313">
        <f t="shared" si="223"/>
        <v>42</v>
      </c>
      <c r="AE225" s="313">
        <f t="shared" si="224"/>
        <v>50</v>
      </c>
      <c r="AF225" s="313">
        <f t="shared" si="225"/>
        <v>57</v>
      </c>
      <c r="AG225" s="313">
        <f t="shared" si="226"/>
        <v>59</v>
      </c>
    </row>
    <row r="226" spans="13:33" ht="12.75">
      <c r="M226" s="318">
        <v>6</v>
      </c>
      <c r="N226" s="313">
        <f aca="true" ca="1" t="shared" si="246" ref="N226:W226">ROUNDUP(RAND()*6,0)</f>
        <v>1</v>
      </c>
      <c r="O226" s="313">
        <f ca="1" t="shared" si="246"/>
        <v>2</v>
      </c>
      <c r="P226" s="313">
        <f ca="1" t="shared" si="246"/>
        <v>4</v>
      </c>
      <c r="Q226" s="313">
        <f ca="1" t="shared" si="246"/>
        <v>3</v>
      </c>
      <c r="R226" s="313">
        <f ca="1" t="shared" si="246"/>
        <v>5</v>
      </c>
      <c r="S226" s="313">
        <f ca="1" t="shared" si="246"/>
        <v>6</v>
      </c>
      <c r="T226" s="313">
        <f ca="1" t="shared" si="246"/>
        <v>3</v>
      </c>
      <c r="U226" s="313">
        <f ca="1" t="shared" si="246"/>
        <v>1</v>
      </c>
      <c r="V226" s="313">
        <f ca="1" t="shared" si="246"/>
        <v>1</v>
      </c>
      <c r="W226" s="313">
        <f ca="1" t="shared" si="246"/>
        <v>2</v>
      </c>
      <c r="X226" s="313">
        <f t="shared" si="217"/>
        <v>1</v>
      </c>
      <c r="Y226" s="313">
        <f t="shared" si="218"/>
        <v>3</v>
      </c>
      <c r="Z226" s="313">
        <f t="shared" si="219"/>
        <v>7</v>
      </c>
      <c r="AA226" s="313">
        <f t="shared" si="220"/>
        <v>10</v>
      </c>
      <c r="AB226" s="313">
        <f t="shared" si="221"/>
        <v>15</v>
      </c>
      <c r="AC226" s="313">
        <f t="shared" si="222"/>
        <v>21</v>
      </c>
      <c r="AD226" s="313">
        <f t="shared" si="223"/>
        <v>24</v>
      </c>
      <c r="AE226" s="313">
        <f t="shared" si="224"/>
        <v>25</v>
      </c>
      <c r="AF226" s="313">
        <f t="shared" si="225"/>
        <v>26</v>
      </c>
      <c r="AG226" s="313">
        <f t="shared" si="226"/>
        <v>28</v>
      </c>
    </row>
    <row r="227" spans="13:33" ht="12.75">
      <c r="M227" s="318">
        <v>8</v>
      </c>
      <c r="N227" s="313">
        <f aca="true" ca="1" t="shared" si="247" ref="N227:W228">ROUNDUP(RAND()*8,0)</f>
        <v>6</v>
      </c>
      <c r="O227" s="313">
        <f ca="1" t="shared" si="247"/>
        <v>4</v>
      </c>
      <c r="P227" s="313">
        <f ca="1" t="shared" si="247"/>
        <v>1</v>
      </c>
      <c r="Q227" s="313">
        <f ca="1" t="shared" si="247"/>
        <v>1</v>
      </c>
      <c r="R227" s="313">
        <f ca="1" t="shared" si="247"/>
        <v>6</v>
      </c>
      <c r="S227" s="313">
        <f ca="1" t="shared" si="247"/>
        <v>8</v>
      </c>
      <c r="T227" s="313">
        <f ca="1" t="shared" si="247"/>
        <v>3</v>
      </c>
      <c r="U227" s="313">
        <f ca="1" t="shared" si="247"/>
        <v>7</v>
      </c>
      <c r="V227" s="313">
        <f ca="1" t="shared" si="247"/>
        <v>7</v>
      </c>
      <c r="W227" s="313">
        <f ca="1" t="shared" si="247"/>
        <v>8</v>
      </c>
      <c r="X227" s="313">
        <f t="shared" si="217"/>
        <v>6</v>
      </c>
      <c r="Y227" s="313">
        <f t="shared" si="218"/>
        <v>10</v>
      </c>
      <c r="Z227" s="313">
        <f t="shared" si="219"/>
        <v>11</v>
      </c>
      <c r="AA227" s="313">
        <f t="shared" si="220"/>
        <v>12</v>
      </c>
      <c r="AB227" s="313">
        <f t="shared" si="221"/>
        <v>18</v>
      </c>
      <c r="AC227" s="313">
        <f t="shared" si="222"/>
        <v>26</v>
      </c>
      <c r="AD227" s="313">
        <f t="shared" si="223"/>
        <v>29</v>
      </c>
      <c r="AE227" s="313">
        <f t="shared" si="224"/>
        <v>36</v>
      </c>
      <c r="AF227" s="313">
        <f t="shared" si="225"/>
        <v>43</v>
      </c>
      <c r="AG227" s="313">
        <f t="shared" si="226"/>
        <v>51</v>
      </c>
    </row>
    <row r="228" spans="13:33" ht="12.75">
      <c r="M228" s="318">
        <v>8</v>
      </c>
      <c r="N228" s="313">
        <f ca="1" t="shared" si="247"/>
        <v>5</v>
      </c>
      <c r="O228" s="313">
        <f ca="1" t="shared" si="247"/>
        <v>1</v>
      </c>
      <c r="P228" s="313">
        <f ca="1" t="shared" si="247"/>
        <v>4</v>
      </c>
      <c r="Q228" s="313">
        <f ca="1" t="shared" si="247"/>
        <v>8</v>
      </c>
      <c r="R228" s="313">
        <f ca="1" t="shared" si="247"/>
        <v>3</v>
      </c>
      <c r="S228" s="313">
        <f ca="1" t="shared" si="247"/>
        <v>6</v>
      </c>
      <c r="T228" s="313">
        <f ca="1" t="shared" si="247"/>
        <v>7</v>
      </c>
      <c r="U228" s="313">
        <f ca="1" t="shared" si="247"/>
        <v>7</v>
      </c>
      <c r="V228" s="313">
        <f ca="1" t="shared" si="247"/>
        <v>1</v>
      </c>
      <c r="W228" s="313">
        <f ca="1" t="shared" si="247"/>
        <v>1</v>
      </c>
      <c r="X228" s="313">
        <f t="shared" si="217"/>
        <v>5</v>
      </c>
      <c r="Y228" s="313">
        <f t="shared" si="218"/>
        <v>6</v>
      </c>
      <c r="Z228" s="313">
        <f t="shared" si="219"/>
        <v>10</v>
      </c>
      <c r="AA228" s="313">
        <f t="shared" si="220"/>
        <v>18</v>
      </c>
      <c r="AB228" s="313">
        <f t="shared" si="221"/>
        <v>21</v>
      </c>
      <c r="AC228" s="313">
        <f t="shared" si="222"/>
        <v>27</v>
      </c>
      <c r="AD228" s="313">
        <f t="shared" si="223"/>
        <v>34</v>
      </c>
      <c r="AE228" s="313">
        <f t="shared" si="224"/>
        <v>41</v>
      </c>
      <c r="AF228" s="313">
        <f t="shared" si="225"/>
        <v>42</v>
      </c>
      <c r="AG228" s="313">
        <f t="shared" si="226"/>
        <v>43</v>
      </c>
    </row>
    <row r="229" spans="13:33" ht="12.75">
      <c r="M229" s="319">
        <v>4</v>
      </c>
      <c r="N229" s="313">
        <f aca="true" ca="1" t="shared" si="248" ref="N229:W229">ROUNDUP(RAND()*4,0)</f>
        <v>3</v>
      </c>
      <c r="O229" s="313">
        <f ca="1" t="shared" si="248"/>
        <v>4</v>
      </c>
      <c r="P229" s="313">
        <f ca="1" t="shared" si="248"/>
        <v>2</v>
      </c>
      <c r="Q229" s="313">
        <f ca="1" t="shared" si="248"/>
        <v>1</v>
      </c>
      <c r="R229" s="313">
        <f ca="1" t="shared" si="248"/>
        <v>3</v>
      </c>
      <c r="S229" s="313">
        <f ca="1" t="shared" si="248"/>
        <v>4</v>
      </c>
      <c r="T229" s="313">
        <f ca="1" t="shared" si="248"/>
        <v>1</v>
      </c>
      <c r="U229" s="313">
        <f ca="1" t="shared" si="248"/>
        <v>2</v>
      </c>
      <c r="V229" s="313">
        <f ca="1" t="shared" si="248"/>
        <v>4</v>
      </c>
      <c r="W229" s="313">
        <f ca="1" t="shared" si="248"/>
        <v>2</v>
      </c>
      <c r="X229" s="313">
        <f t="shared" si="217"/>
        <v>3</v>
      </c>
      <c r="Y229" s="313">
        <f t="shared" si="218"/>
        <v>7</v>
      </c>
      <c r="Z229" s="313">
        <f t="shared" si="219"/>
        <v>9</v>
      </c>
      <c r="AA229" s="313">
        <f t="shared" si="220"/>
        <v>10</v>
      </c>
      <c r="AB229" s="313">
        <f t="shared" si="221"/>
        <v>13</v>
      </c>
      <c r="AC229" s="313">
        <f t="shared" si="222"/>
        <v>17</v>
      </c>
      <c r="AD229" s="313">
        <f t="shared" si="223"/>
        <v>18</v>
      </c>
      <c r="AE229" s="313">
        <f t="shared" si="224"/>
        <v>20</v>
      </c>
      <c r="AF229" s="313">
        <f t="shared" si="225"/>
        <v>24</v>
      </c>
      <c r="AG229" s="313">
        <f t="shared" si="226"/>
        <v>26</v>
      </c>
    </row>
    <row r="230" spans="13:33" ht="12.75">
      <c r="M230" s="316" t="s">
        <v>939</v>
      </c>
      <c r="N230" s="313">
        <v>0</v>
      </c>
      <c r="O230" s="313">
        <v>0</v>
      </c>
      <c r="P230" s="313">
        <v>0</v>
      </c>
      <c r="Q230" s="313">
        <v>0</v>
      </c>
      <c r="R230" s="313">
        <v>0</v>
      </c>
      <c r="S230" s="313">
        <v>0</v>
      </c>
      <c r="T230" s="313">
        <v>0</v>
      </c>
      <c r="U230" s="313">
        <v>0</v>
      </c>
      <c r="V230" s="313">
        <v>0</v>
      </c>
      <c r="W230" s="313">
        <v>0</v>
      </c>
      <c r="X230" s="313">
        <f t="shared" si="217"/>
        <v>0</v>
      </c>
      <c r="Y230" s="313">
        <f t="shared" si="218"/>
        <v>0</v>
      </c>
      <c r="Z230" s="313">
        <f t="shared" si="219"/>
        <v>0</v>
      </c>
      <c r="AA230" s="313">
        <f t="shared" si="220"/>
        <v>0</v>
      </c>
      <c r="AB230" s="313">
        <f t="shared" si="221"/>
        <v>0</v>
      </c>
      <c r="AC230" s="313">
        <f t="shared" si="222"/>
        <v>0</v>
      </c>
      <c r="AD230" s="313">
        <f t="shared" si="223"/>
        <v>0</v>
      </c>
      <c r="AE230" s="313">
        <f t="shared" si="224"/>
        <v>0</v>
      </c>
      <c r="AF230" s="313">
        <f t="shared" si="225"/>
        <v>0</v>
      </c>
      <c r="AG230" s="313">
        <f t="shared" si="226"/>
        <v>0</v>
      </c>
    </row>
    <row r="231" spans="13:33" ht="12.75">
      <c r="M231" s="317">
        <v>8</v>
      </c>
      <c r="N231" s="313">
        <f aca="true" ca="1" t="shared" si="249" ref="N231:W231">ROUNDUP(RAND()*8,0)</f>
        <v>4</v>
      </c>
      <c r="O231" s="313">
        <f ca="1" t="shared" si="249"/>
        <v>7</v>
      </c>
      <c r="P231" s="313">
        <f ca="1" t="shared" si="249"/>
        <v>6</v>
      </c>
      <c r="Q231" s="313">
        <f ca="1" t="shared" si="249"/>
        <v>6</v>
      </c>
      <c r="R231" s="313">
        <f ca="1" t="shared" si="249"/>
        <v>3</v>
      </c>
      <c r="S231" s="313">
        <f ca="1" t="shared" si="249"/>
        <v>5</v>
      </c>
      <c r="T231" s="313">
        <f ca="1" t="shared" si="249"/>
        <v>4</v>
      </c>
      <c r="U231" s="313">
        <f ca="1" t="shared" si="249"/>
        <v>4</v>
      </c>
      <c r="V231" s="313">
        <f ca="1" t="shared" si="249"/>
        <v>3</v>
      </c>
      <c r="W231" s="313">
        <f ca="1" t="shared" si="249"/>
        <v>3</v>
      </c>
      <c r="X231" s="313">
        <f t="shared" si="217"/>
        <v>4</v>
      </c>
      <c r="Y231" s="313">
        <f t="shared" si="218"/>
        <v>11</v>
      </c>
      <c r="Z231" s="313">
        <f t="shared" si="219"/>
        <v>17</v>
      </c>
      <c r="AA231" s="313">
        <f t="shared" si="220"/>
        <v>23</v>
      </c>
      <c r="AB231" s="313">
        <f t="shared" si="221"/>
        <v>26</v>
      </c>
      <c r="AC231" s="313">
        <f t="shared" si="222"/>
        <v>31</v>
      </c>
      <c r="AD231" s="313">
        <f t="shared" si="223"/>
        <v>35</v>
      </c>
      <c r="AE231" s="313">
        <f t="shared" si="224"/>
        <v>39</v>
      </c>
      <c r="AF231" s="313">
        <f t="shared" si="225"/>
        <v>42</v>
      </c>
      <c r="AG231" s="313">
        <f t="shared" si="226"/>
        <v>45</v>
      </c>
    </row>
    <row r="232" spans="13:33" ht="12.75">
      <c r="M232" s="318">
        <v>6</v>
      </c>
      <c r="N232" s="313">
        <f aca="true" ca="1" t="shared" si="250" ref="N232:W232">ROUNDUP(RAND()*6,0)</f>
        <v>3</v>
      </c>
      <c r="O232" s="313">
        <f ca="1" t="shared" si="250"/>
        <v>2</v>
      </c>
      <c r="P232" s="313">
        <f ca="1" t="shared" si="250"/>
        <v>4</v>
      </c>
      <c r="Q232" s="313">
        <f ca="1" t="shared" si="250"/>
        <v>2</v>
      </c>
      <c r="R232" s="313">
        <f ca="1" t="shared" si="250"/>
        <v>6</v>
      </c>
      <c r="S232" s="313">
        <f ca="1" t="shared" si="250"/>
        <v>6</v>
      </c>
      <c r="T232" s="313">
        <f ca="1" t="shared" si="250"/>
        <v>3</v>
      </c>
      <c r="U232" s="313">
        <f ca="1" t="shared" si="250"/>
        <v>5</v>
      </c>
      <c r="V232" s="313">
        <f ca="1" t="shared" si="250"/>
        <v>6</v>
      </c>
      <c r="W232" s="313">
        <f ca="1" t="shared" si="250"/>
        <v>4</v>
      </c>
      <c r="X232" s="313">
        <f t="shared" si="217"/>
        <v>3</v>
      </c>
      <c r="Y232" s="313">
        <f t="shared" si="218"/>
        <v>5</v>
      </c>
      <c r="Z232" s="313">
        <f t="shared" si="219"/>
        <v>9</v>
      </c>
      <c r="AA232" s="313">
        <f t="shared" si="220"/>
        <v>11</v>
      </c>
      <c r="AB232" s="313">
        <f t="shared" si="221"/>
        <v>17</v>
      </c>
      <c r="AC232" s="313">
        <f t="shared" si="222"/>
        <v>23</v>
      </c>
      <c r="AD232" s="313">
        <f t="shared" si="223"/>
        <v>26</v>
      </c>
      <c r="AE232" s="313">
        <f t="shared" si="224"/>
        <v>31</v>
      </c>
      <c r="AF232" s="313">
        <f t="shared" si="225"/>
        <v>37</v>
      </c>
      <c r="AG232" s="313">
        <f t="shared" si="226"/>
        <v>41</v>
      </c>
    </row>
    <row r="233" spans="13:33" ht="12.75">
      <c r="M233" s="318">
        <v>8</v>
      </c>
      <c r="N233" s="313">
        <f aca="true" ca="1" t="shared" si="251" ref="N233:W234">ROUNDUP(RAND()*8,0)</f>
        <v>1</v>
      </c>
      <c r="O233" s="313">
        <f ca="1" t="shared" si="251"/>
        <v>5</v>
      </c>
      <c r="P233" s="313">
        <f ca="1" t="shared" si="251"/>
        <v>4</v>
      </c>
      <c r="Q233" s="313">
        <f ca="1" t="shared" si="251"/>
        <v>2</v>
      </c>
      <c r="R233" s="313">
        <f ca="1" t="shared" si="251"/>
        <v>2</v>
      </c>
      <c r="S233" s="313">
        <f ca="1" t="shared" si="251"/>
        <v>2</v>
      </c>
      <c r="T233" s="313">
        <f ca="1" t="shared" si="251"/>
        <v>8</v>
      </c>
      <c r="U233" s="313">
        <f ca="1" t="shared" si="251"/>
        <v>7</v>
      </c>
      <c r="V233" s="313">
        <f ca="1" t="shared" si="251"/>
        <v>7</v>
      </c>
      <c r="W233" s="313">
        <f ca="1" t="shared" si="251"/>
        <v>7</v>
      </c>
      <c r="X233" s="313">
        <f aca="true" t="shared" si="252" ref="X233:X240">SUM(N233)</f>
        <v>1</v>
      </c>
      <c r="Y233" s="313">
        <f aca="true" t="shared" si="253" ref="Y233:AG240">SUM(X233,O233)</f>
        <v>6</v>
      </c>
      <c r="Z233" s="313">
        <f t="shared" si="253"/>
        <v>10</v>
      </c>
      <c r="AA233" s="313">
        <f t="shared" si="253"/>
        <v>12</v>
      </c>
      <c r="AB233" s="313">
        <f t="shared" si="253"/>
        <v>14</v>
      </c>
      <c r="AC233" s="313">
        <f t="shared" si="253"/>
        <v>16</v>
      </c>
      <c r="AD233" s="313">
        <f t="shared" si="253"/>
        <v>24</v>
      </c>
      <c r="AE233" s="313">
        <f t="shared" si="253"/>
        <v>31</v>
      </c>
      <c r="AF233" s="313">
        <f t="shared" si="253"/>
        <v>38</v>
      </c>
      <c r="AG233" s="313">
        <f t="shared" si="253"/>
        <v>45</v>
      </c>
    </row>
    <row r="234" spans="13:33" ht="12.75">
      <c r="M234" s="318">
        <v>8</v>
      </c>
      <c r="N234" s="313">
        <f ca="1" t="shared" si="251"/>
        <v>2</v>
      </c>
      <c r="O234" s="313">
        <f ca="1" t="shared" si="251"/>
        <v>6</v>
      </c>
      <c r="P234" s="313">
        <f ca="1" t="shared" si="251"/>
        <v>3</v>
      </c>
      <c r="Q234" s="313">
        <f ca="1" t="shared" si="251"/>
        <v>8</v>
      </c>
      <c r="R234" s="313">
        <f ca="1" t="shared" si="251"/>
        <v>5</v>
      </c>
      <c r="S234" s="313">
        <f ca="1" t="shared" si="251"/>
        <v>8</v>
      </c>
      <c r="T234" s="313">
        <f ca="1" t="shared" si="251"/>
        <v>4</v>
      </c>
      <c r="U234" s="313">
        <f ca="1" t="shared" si="251"/>
        <v>8</v>
      </c>
      <c r="V234" s="313">
        <f ca="1" t="shared" si="251"/>
        <v>7</v>
      </c>
      <c r="W234" s="313">
        <f ca="1" t="shared" si="251"/>
        <v>5</v>
      </c>
      <c r="X234" s="313">
        <f t="shared" si="252"/>
        <v>2</v>
      </c>
      <c r="Y234" s="313">
        <f t="shared" si="253"/>
        <v>8</v>
      </c>
      <c r="Z234" s="313">
        <f t="shared" si="253"/>
        <v>11</v>
      </c>
      <c r="AA234" s="313">
        <f t="shared" si="253"/>
        <v>19</v>
      </c>
      <c r="AB234" s="313">
        <f t="shared" si="253"/>
        <v>24</v>
      </c>
      <c r="AC234" s="313">
        <f t="shared" si="253"/>
        <v>32</v>
      </c>
      <c r="AD234" s="313">
        <f t="shared" si="253"/>
        <v>36</v>
      </c>
      <c r="AE234" s="313">
        <f t="shared" si="253"/>
        <v>44</v>
      </c>
      <c r="AF234" s="313">
        <f t="shared" si="253"/>
        <v>51</v>
      </c>
      <c r="AG234" s="313">
        <f t="shared" si="253"/>
        <v>56</v>
      </c>
    </row>
    <row r="235" spans="13:33" ht="12.75">
      <c r="M235" s="318">
        <v>6</v>
      </c>
      <c r="N235" s="313">
        <f aca="true" ca="1" t="shared" si="254" ref="N235:W235">ROUNDUP(RAND()*6,0)</f>
        <v>3</v>
      </c>
      <c r="O235" s="313">
        <f ca="1" t="shared" si="254"/>
        <v>1</v>
      </c>
      <c r="P235" s="313">
        <f ca="1" t="shared" si="254"/>
        <v>1</v>
      </c>
      <c r="Q235" s="313">
        <f ca="1" t="shared" si="254"/>
        <v>4</v>
      </c>
      <c r="R235" s="313">
        <f ca="1" t="shared" si="254"/>
        <v>6</v>
      </c>
      <c r="S235" s="313">
        <f ca="1" t="shared" si="254"/>
        <v>6</v>
      </c>
      <c r="T235" s="313">
        <f ca="1" t="shared" si="254"/>
        <v>6</v>
      </c>
      <c r="U235" s="313">
        <f ca="1" t="shared" si="254"/>
        <v>4</v>
      </c>
      <c r="V235" s="313">
        <f ca="1" t="shared" si="254"/>
        <v>4</v>
      </c>
      <c r="W235" s="313">
        <f ca="1" t="shared" si="254"/>
        <v>4</v>
      </c>
      <c r="X235" s="313">
        <f t="shared" si="252"/>
        <v>3</v>
      </c>
      <c r="Y235" s="313">
        <f t="shared" si="253"/>
        <v>4</v>
      </c>
      <c r="Z235" s="313">
        <f t="shared" si="253"/>
        <v>5</v>
      </c>
      <c r="AA235" s="313">
        <f t="shared" si="253"/>
        <v>9</v>
      </c>
      <c r="AB235" s="313">
        <f t="shared" si="253"/>
        <v>15</v>
      </c>
      <c r="AC235" s="313">
        <f t="shared" si="253"/>
        <v>21</v>
      </c>
      <c r="AD235" s="313">
        <f t="shared" si="253"/>
        <v>27</v>
      </c>
      <c r="AE235" s="313">
        <f t="shared" si="253"/>
        <v>31</v>
      </c>
      <c r="AF235" s="313">
        <f t="shared" si="253"/>
        <v>35</v>
      </c>
      <c r="AG235" s="313">
        <f t="shared" si="253"/>
        <v>39</v>
      </c>
    </row>
    <row r="236" spans="13:33" ht="12.75">
      <c r="M236" s="318">
        <v>8</v>
      </c>
      <c r="N236" s="313">
        <f aca="true" ca="1" t="shared" si="255" ref="N236:W236">ROUNDUP(RAND()*8,0)</f>
        <v>7</v>
      </c>
      <c r="O236" s="313">
        <f ca="1" t="shared" si="255"/>
        <v>6</v>
      </c>
      <c r="P236" s="313">
        <f ca="1" t="shared" si="255"/>
        <v>8</v>
      </c>
      <c r="Q236" s="313">
        <f ca="1" t="shared" si="255"/>
        <v>5</v>
      </c>
      <c r="R236" s="313">
        <f ca="1" t="shared" si="255"/>
        <v>5</v>
      </c>
      <c r="S236" s="313">
        <f ca="1" t="shared" si="255"/>
        <v>6</v>
      </c>
      <c r="T236" s="313">
        <f ca="1" t="shared" si="255"/>
        <v>8</v>
      </c>
      <c r="U236" s="313">
        <f ca="1" t="shared" si="255"/>
        <v>8</v>
      </c>
      <c r="V236" s="313">
        <f ca="1" t="shared" si="255"/>
        <v>6</v>
      </c>
      <c r="W236" s="313">
        <f ca="1" t="shared" si="255"/>
        <v>5</v>
      </c>
      <c r="X236" s="313">
        <f t="shared" si="252"/>
        <v>7</v>
      </c>
      <c r="Y236" s="313">
        <f t="shared" si="253"/>
        <v>13</v>
      </c>
      <c r="Z236" s="313">
        <f t="shared" si="253"/>
        <v>21</v>
      </c>
      <c r="AA236" s="313">
        <f t="shared" si="253"/>
        <v>26</v>
      </c>
      <c r="AB236" s="313">
        <f t="shared" si="253"/>
        <v>31</v>
      </c>
      <c r="AC236" s="313">
        <f t="shared" si="253"/>
        <v>37</v>
      </c>
      <c r="AD236" s="313">
        <f t="shared" si="253"/>
        <v>45</v>
      </c>
      <c r="AE236" s="313">
        <f t="shared" si="253"/>
        <v>53</v>
      </c>
      <c r="AF236" s="313">
        <f t="shared" si="253"/>
        <v>59</v>
      </c>
      <c r="AG236" s="313">
        <f t="shared" si="253"/>
        <v>64</v>
      </c>
    </row>
    <row r="237" spans="13:33" ht="12.75">
      <c r="M237" s="318">
        <v>6</v>
      </c>
      <c r="N237" s="313">
        <f aca="true" ca="1" t="shared" si="256" ref="N237:W237">ROUNDUP(RAND()*6,0)</f>
        <v>6</v>
      </c>
      <c r="O237" s="313">
        <f ca="1" t="shared" si="256"/>
        <v>4</v>
      </c>
      <c r="P237" s="313">
        <f ca="1" t="shared" si="256"/>
        <v>5</v>
      </c>
      <c r="Q237" s="313">
        <f ca="1" t="shared" si="256"/>
        <v>6</v>
      </c>
      <c r="R237" s="313">
        <f ca="1" t="shared" si="256"/>
        <v>6</v>
      </c>
      <c r="S237" s="313">
        <f ca="1" t="shared" si="256"/>
        <v>4</v>
      </c>
      <c r="T237" s="313">
        <f ca="1" t="shared" si="256"/>
        <v>6</v>
      </c>
      <c r="U237" s="313">
        <f ca="1" t="shared" si="256"/>
        <v>1</v>
      </c>
      <c r="V237" s="313">
        <f ca="1" t="shared" si="256"/>
        <v>5</v>
      </c>
      <c r="W237" s="313">
        <f ca="1" t="shared" si="256"/>
        <v>3</v>
      </c>
      <c r="X237" s="313">
        <f t="shared" si="252"/>
        <v>6</v>
      </c>
      <c r="Y237" s="313">
        <f t="shared" si="253"/>
        <v>10</v>
      </c>
      <c r="Z237" s="313">
        <f t="shared" si="253"/>
        <v>15</v>
      </c>
      <c r="AA237" s="313">
        <f t="shared" si="253"/>
        <v>21</v>
      </c>
      <c r="AB237" s="313">
        <f t="shared" si="253"/>
        <v>27</v>
      </c>
      <c r="AC237" s="313">
        <f t="shared" si="253"/>
        <v>31</v>
      </c>
      <c r="AD237" s="313">
        <f t="shared" si="253"/>
        <v>37</v>
      </c>
      <c r="AE237" s="313">
        <f t="shared" si="253"/>
        <v>38</v>
      </c>
      <c r="AF237" s="313">
        <f t="shared" si="253"/>
        <v>43</v>
      </c>
      <c r="AG237" s="313">
        <f t="shared" si="253"/>
        <v>46</v>
      </c>
    </row>
    <row r="238" spans="13:33" ht="12.75">
      <c r="M238" s="318">
        <v>8</v>
      </c>
      <c r="N238" s="313">
        <f aca="true" ca="1" t="shared" si="257" ref="N238:W238">ROUNDUP(RAND()*8,0)</f>
        <v>6</v>
      </c>
      <c r="O238" s="313">
        <f ca="1" t="shared" si="257"/>
        <v>7</v>
      </c>
      <c r="P238" s="313">
        <f ca="1" t="shared" si="257"/>
        <v>4</v>
      </c>
      <c r="Q238" s="313">
        <f ca="1" t="shared" si="257"/>
        <v>1</v>
      </c>
      <c r="R238" s="313">
        <f ca="1" t="shared" si="257"/>
        <v>3</v>
      </c>
      <c r="S238" s="313">
        <f ca="1" t="shared" si="257"/>
        <v>1</v>
      </c>
      <c r="T238" s="313">
        <f ca="1" t="shared" si="257"/>
        <v>8</v>
      </c>
      <c r="U238" s="313">
        <f ca="1" t="shared" si="257"/>
        <v>3</v>
      </c>
      <c r="V238" s="313">
        <f ca="1" t="shared" si="257"/>
        <v>5</v>
      </c>
      <c r="W238" s="313">
        <f ca="1" t="shared" si="257"/>
        <v>3</v>
      </c>
      <c r="X238" s="313">
        <f t="shared" si="252"/>
        <v>6</v>
      </c>
      <c r="Y238" s="313">
        <f t="shared" si="253"/>
        <v>13</v>
      </c>
      <c r="Z238" s="313">
        <f t="shared" si="253"/>
        <v>17</v>
      </c>
      <c r="AA238" s="313">
        <f t="shared" si="253"/>
        <v>18</v>
      </c>
      <c r="AB238" s="313">
        <f t="shared" si="253"/>
        <v>21</v>
      </c>
      <c r="AC238" s="313">
        <f t="shared" si="253"/>
        <v>22</v>
      </c>
      <c r="AD238" s="313">
        <f t="shared" si="253"/>
        <v>30</v>
      </c>
      <c r="AE238" s="313">
        <f t="shared" si="253"/>
        <v>33</v>
      </c>
      <c r="AF238" s="313">
        <f t="shared" si="253"/>
        <v>38</v>
      </c>
      <c r="AG238" s="313">
        <f t="shared" si="253"/>
        <v>41</v>
      </c>
    </row>
    <row r="239" spans="13:33" ht="12.75">
      <c r="M239" s="318" t="s">
        <v>943</v>
      </c>
      <c r="N239" s="313">
        <v>0</v>
      </c>
      <c r="O239" s="313">
        <v>0</v>
      </c>
      <c r="P239" s="313">
        <v>0</v>
      </c>
      <c r="Q239" s="313">
        <v>0</v>
      </c>
      <c r="R239" s="313">
        <v>0</v>
      </c>
      <c r="S239" s="313">
        <v>0</v>
      </c>
      <c r="T239" s="313">
        <v>0</v>
      </c>
      <c r="U239" s="313">
        <v>0</v>
      </c>
      <c r="V239" s="313">
        <v>0</v>
      </c>
      <c r="W239" s="313">
        <v>0</v>
      </c>
      <c r="X239" s="313">
        <f t="shared" si="252"/>
        <v>0</v>
      </c>
      <c r="Y239" s="313">
        <f t="shared" si="253"/>
        <v>0</v>
      </c>
      <c r="Z239" s="313">
        <f t="shared" si="253"/>
        <v>0</v>
      </c>
      <c r="AA239" s="313">
        <f t="shared" si="253"/>
        <v>0</v>
      </c>
      <c r="AB239" s="313">
        <f t="shared" si="253"/>
        <v>0</v>
      </c>
      <c r="AC239" s="313">
        <f t="shared" si="253"/>
        <v>0</v>
      </c>
      <c r="AD239" s="313">
        <f t="shared" si="253"/>
        <v>0</v>
      </c>
      <c r="AE239" s="313">
        <f t="shared" si="253"/>
        <v>0</v>
      </c>
      <c r="AF239" s="313">
        <f t="shared" si="253"/>
        <v>0</v>
      </c>
      <c r="AG239" s="313">
        <f t="shared" si="253"/>
        <v>0</v>
      </c>
    </row>
    <row r="240" spans="13:33" ht="12.75">
      <c r="M240" s="319">
        <v>8</v>
      </c>
      <c r="N240" s="313">
        <f aca="true" ca="1" t="shared" si="258" ref="N240:W240">ROUNDUP(RAND()*8,0)</f>
        <v>5</v>
      </c>
      <c r="O240" s="313">
        <f ca="1" t="shared" si="258"/>
        <v>6</v>
      </c>
      <c r="P240" s="313">
        <f ca="1" t="shared" si="258"/>
        <v>6</v>
      </c>
      <c r="Q240" s="313">
        <f ca="1" t="shared" si="258"/>
        <v>8</v>
      </c>
      <c r="R240" s="313">
        <f ca="1" t="shared" si="258"/>
        <v>3</v>
      </c>
      <c r="S240" s="313">
        <f ca="1" t="shared" si="258"/>
        <v>2</v>
      </c>
      <c r="T240" s="313">
        <f ca="1" t="shared" si="258"/>
        <v>5</v>
      </c>
      <c r="U240" s="313">
        <f ca="1" t="shared" si="258"/>
        <v>3</v>
      </c>
      <c r="V240" s="313">
        <f ca="1" t="shared" si="258"/>
        <v>4</v>
      </c>
      <c r="W240" s="313">
        <f ca="1" t="shared" si="258"/>
        <v>3</v>
      </c>
      <c r="X240" s="313">
        <f t="shared" si="252"/>
        <v>5</v>
      </c>
      <c r="Y240" s="313">
        <f t="shared" si="253"/>
        <v>11</v>
      </c>
      <c r="Z240" s="313">
        <f t="shared" si="253"/>
        <v>17</v>
      </c>
      <c r="AA240" s="313">
        <f t="shared" si="253"/>
        <v>25</v>
      </c>
      <c r="AB240" s="313">
        <f t="shared" si="253"/>
        <v>28</v>
      </c>
      <c r="AC240" s="313">
        <f t="shared" si="253"/>
        <v>30</v>
      </c>
      <c r="AD240" s="313">
        <f t="shared" si="253"/>
        <v>35</v>
      </c>
      <c r="AE240" s="313">
        <f t="shared" si="253"/>
        <v>38</v>
      </c>
      <c r="AF240" s="313">
        <f t="shared" si="253"/>
        <v>42</v>
      </c>
      <c r="AG240" s="313">
        <f t="shared" si="253"/>
        <v>45</v>
      </c>
    </row>
    <row r="65536" spans="1:10" ht="12.75">
      <c r="A65536" s="314"/>
      <c r="J65536" s="314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24">
      <selection activeCell="A24" sqref="A24"/>
    </sheetView>
  </sheetViews>
  <sheetFormatPr defaultColWidth="9.140625" defaultRowHeight="12.75"/>
  <cols>
    <col min="1" max="16384" width="9.140625" style="313" customWidth="1"/>
  </cols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/>
  <dimension ref="A1:CP54"/>
  <sheetViews>
    <sheetView workbookViewId="0" topLeftCell="A1">
      <selection activeCell="A1" sqref="A1"/>
    </sheetView>
  </sheetViews>
  <sheetFormatPr defaultColWidth="9.140625" defaultRowHeight="12.75"/>
  <cols>
    <col min="17" max="20" width="2.7109375" style="0" customWidth="1"/>
    <col min="51" max="51" width="9.140625" style="1" customWidth="1"/>
    <col min="62" max="65" width="9.140625" style="1" customWidth="1"/>
    <col min="66" max="67" width="2.7109375" style="0" customWidth="1"/>
  </cols>
  <sheetData>
    <row r="1" spans="1:69" ht="12.75">
      <c r="A1" t="s">
        <v>423</v>
      </c>
      <c r="I1">
        <f>INDEX(HMCS1!A12,1)</f>
        <v>1</v>
      </c>
      <c r="J1" t="s">
        <v>431</v>
      </c>
      <c r="M1" t="s">
        <v>438</v>
      </c>
      <c r="U1">
        <f>INDEX(HMCS1!A14,1)</f>
        <v>1</v>
      </c>
      <c r="V1" t="s">
        <v>447</v>
      </c>
      <c r="Y1" t="s">
        <v>439</v>
      </c>
      <c r="AG1">
        <f>INDEX(HMCS1!A16,1)</f>
        <v>1</v>
      </c>
      <c r="AH1" t="s">
        <v>446</v>
      </c>
      <c r="AK1" t="s">
        <v>440</v>
      </c>
      <c r="AS1">
        <f>INDEX(HMCS1!A18,1)</f>
        <v>1</v>
      </c>
      <c r="AT1" t="s">
        <v>445</v>
      </c>
      <c r="AW1" t="s">
        <v>441</v>
      </c>
      <c r="BE1">
        <f>INDEX(HMCS1!A20,1)</f>
        <v>1</v>
      </c>
      <c r="BF1" t="s">
        <v>444</v>
      </c>
      <c r="BH1" t="s">
        <v>442</v>
      </c>
      <c r="BP1">
        <f>INDEX(HMCS1!A22,1)</f>
        <v>1</v>
      </c>
      <c r="BQ1" t="s">
        <v>443</v>
      </c>
    </row>
    <row r="2" spans="1:69" ht="12.75">
      <c r="A2" t="s">
        <v>424</v>
      </c>
      <c r="B2" t="s">
        <v>425</v>
      </c>
      <c r="C2" t="s">
        <v>426</v>
      </c>
      <c r="D2" t="s">
        <v>427</v>
      </c>
      <c r="E2" t="s">
        <v>428</v>
      </c>
      <c r="F2" t="s">
        <v>429</v>
      </c>
      <c r="G2" t="s">
        <v>430</v>
      </c>
      <c r="I2">
        <f>INDEX(HMCS1!C12,1)</f>
        <v>0</v>
      </c>
      <c r="J2" t="s">
        <v>432</v>
      </c>
      <c r="M2" t="s">
        <v>424</v>
      </c>
      <c r="N2" t="s">
        <v>606</v>
      </c>
      <c r="O2" t="s">
        <v>607</v>
      </c>
      <c r="P2" t="s">
        <v>608</v>
      </c>
      <c r="U2">
        <f>INDEX(HMCS1!C14,1)</f>
        <v>0</v>
      </c>
      <c r="V2" t="s">
        <v>432</v>
      </c>
      <c r="Y2" t="s">
        <v>424</v>
      </c>
      <c r="Z2" t="s">
        <v>610</v>
      </c>
      <c r="AA2" t="s">
        <v>611</v>
      </c>
      <c r="AB2" t="s">
        <v>612</v>
      </c>
      <c r="AC2" t="s">
        <v>257</v>
      </c>
      <c r="AD2" t="s">
        <v>613</v>
      </c>
      <c r="AE2" t="s">
        <v>614</v>
      </c>
      <c r="AG2">
        <f>INDEX(HMCS1!C16,1)</f>
        <v>0</v>
      </c>
      <c r="AH2" t="s">
        <v>432</v>
      </c>
      <c r="AK2" t="s">
        <v>424</v>
      </c>
      <c r="AL2" t="s">
        <v>665</v>
      </c>
      <c r="AM2" t="s">
        <v>666</v>
      </c>
      <c r="AN2" t="s">
        <v>667</v>
      </c>
      <c r="AO2" t="s">
        <v>668</v>
      </c>
      <c r="AP2" t="s">
        <v>669</v>
      </c>
      <c r="AQ2" t="s">
        <v>670</v>
      </c>
      <c r="AS2">
        <f>INDEX(HMCS1!C18,1)</f>
        <v>0</v>
      </c>
      <c r="AT2" t="s">
        <v>432</v>
      </c>
      <c r="AW2" t="s">
        <v>424</v>
      </c>
      <c r="AX2" t="s">
        <v>248</v>
      </c>
      <c r="AY2" s="1" t="s">
        <v>277</v>
      </c>
      <c r="AZ2" t="s">
        <v>677</v>
      </c>
      <c r="BA2" t="s">
        <v>678</v>
      </c>
      <c r="BB2" t="s">
        <v>679</v>
      </c>
      <c r="BE2">
        <f>INDEX(HMCS1!C20,1)</f>
        <v>0</v>
      </c>
      <c r="BF2" t="s">
        <v>432</v>
      </c>
      <c r="BH2" t="s">
        <v>424</v>
      </c>
      <c r="BI2" t="s">
        <v>695</v>
      </c>
      <c r="BJ2" s="1" t="s">
        <v>696</v>
      </c>
      <c r="BK2" s="1" t="s">
        <v>697</v>
      </c>
      <c r="BL2" s="1" t="s">
        <v>698</v>
      </c>
      <c r="BM2" s="1" t="s">
        <v>133</v>
      </c>
      <c r="BP2">
        <f>INDEX(HMCS1!C22,1)</f>
        <v>0</v>
      </c>
      <c r="BQ2" t="s">
        <v>432</v>
      </c>
    </row>
    <row r="3" spans="1:69" ht="12.75">
      <c r="A3">
        <v>1</v>
      </c>
      <c r="B3" s="1" t="s">
        <v>448</v>
      </c>
      <c r="C3" s="1" t="s">
        <v>456</v>
      </c>
      <c r="D3" s="1" t="s">
        <v>467</v>
      </c>
      <c r="E3" s="1" t="s">
        <v>469</v>
      </c>
      <c r="F3" s="1" t="s">
        <v>467</v>
      </c>
      <c r="G3" s="1" t="s">
        <v>571</v>
      </c>
      <c r="H3" s="1"/>
      <c r="I3">
        <f>I1+I2</f>
        <v>1</v>
      </c>
      <c r="J3">
        <f aca="true" t="shared" si="0" ref="J3:J34">IF(I3&gt;A3,1,0)</f>
        <v>0</v>
      </c>
      <c r="M3">
        <v>1</v>
      </c>
      <c r="N3" s="1" t="s">
        <v>453</v>
      </c>
      <c r="O3" s="1" t="s">
        <v>459</v>
      </c>
      <c r="P3" s="1" t="s">
        <v>458</v>
      </c>
      <c r="U3">
        <f>U1+U2</f>
        <v>1</v>
      </c>
      <c r="V3">
        <f aca="true" t="shared" si="1" ref="V3:V34">IF(U3&gt;M3,1,0)</f>
        <v>0</v>
      </c>
      <c r="Y3">
        <v>1</v>
      </c>
      <c r="Z3" s="1" t="s">
        <v>459</v>
      </c>
      <c r="AA3" s="1" t="s">
        <v>586</v>
      </c>
      <c r="AB3" s="1" t="s">
        <v>622</v>
      </c>
      <c r="AC3" s="1" t="s">
        <v>449</v>
      </c>
      <c r="AD3" s="1" t="s">
        <v>629</v>
      </c>
      <c r="AE3" s="1" t="s">
        <v>653</v>
      </c>
      <c r="AG3">
        <f>AG1+AG2</f>
        <v>1</v>
      </c>
      <c r="AH3">
        <f aca="true" t="shared" si="2" ref="AH3:AH27">IF(AG3&gt;Y3,1,0)</f>
        <v>0</v>
      </c>
      <c r="AK3">
        <v>1</v>
      </c>
      <c r="AL3">
        <v>0</v>
      </c>
      <c r="AN3" s="55">
        <v>0.01</v>
      </c>
      <c r="AP3" s="1" t="s">
        <v>673</v>
      </c>
      <c r="AS3">
        <f>AS1+AS2</f>
        <v>1</v>
      </c>
      <c r="AT3">
        <f aca="true" t="shared" si="3" ref="AT3:AT28">IF(AS3&gt;AK3,1,0)</f>
        <v>0</v>
      </c>
      <c r="AW3">
        <v>1</v>
      </c>
      <c r="AX3">
        <v>-6</v>
      </c>
      <c r="AZ3" s="55">
        <v>0.8</v>
      </c>
      <c r="BA3" t="s">
        <v>673</v>
      </c>
      <c r="BB3" s="55">
        <v>0</v>
      </c>
      <c r="BE3">
        <f>BE1+BE2</f>
        <v>1</v>
      </c>
      <c r="BF3">
        <f aca="true" t="shared" si="4" ref="BF3:BF28">IF(BE3&gt;AW3,1,0)</f>
        <v>0</v>
      </c>
      <c r="BH3">
        <v>1</v>
      </c>
      <c r="BI3" s="1" t="s">
        <v>616</v>
      </c>
      <c r="BJ3" s="1" t="s">
        <v>456</v>
      </c>
      <c r="BK3" s="1" t="s">
        <v>457</v>
      </c>
      <c r="BL3" s="1" t="s">
        <v>456</v>
      </c>
      <c r="BM3" s="1" t="s">
        <v>704</v>
      </c>
      <c r="BN3" s="1"/>
      <c r="BP3">
        <f>BP1+BP2</f>
        <v>1</v>
      </c>
      <c r="BQ3">
        <f aca="true" t="shared" si="5" ref="BQ3:BQ27">IF(BP3&gt;BH3,1,0)</f>
        <v>0</v>
      </c>
    </row>
    <row r="4" spans="1:69" ht="12.75">
      <c r="A4">
        <v>1.5</v>
      </c>
      <c r="B4" s="1" t="s">
        <v>448</v>
      </c>
      <c r="C4" s="1" t="s">
        <v>456</v>
      </c>
      <c r="D4" s="1" t="s">
        <v>468</v>
      </c>
      <c r="E4" s="1" t="s">
        <v>470</v>
      </c>
      <c r="F4" s="1" t="s">
        <v>467</v>
      </c>
      <c r="G4" s="1" t="s">
        <v>571</v>
      </c>
      <c r="H4" s="1"/>
      <c r="I4">
        <f aca="true" t="shared" si="6" ref="I4:I51">I3</f>
        <v>1</v>
      </c>
      <c r="J4">
        <f t="shared" si="0"/>
        <v>0</v>
      </c>
      <c r="M4">
        <v>1.5</v>
      </c>
      <c r="N4" s="1" t="s">
        <v>453</v>
      </c>
      <c r="O4" s="1" t="s">
        <v>459</v>
      </c>
      <c r="P4" s="1" t="s">
        <v>459</v>
      </c>
      <c r="U4">
        <f aca="true" t="shared" si="7" ref="U4:U51">U3</f>
        <v>1</v>
      </c>
      <c r="V4">
        <f t="shared" si="1"/>
        <v>0</v>
      </c>
      <c r="Y4">
        <v>2</v>
      </c>
      <c r="Z4" s="1" t="s">
        <v>460</v>
      </c>
      <c r="AA4" s="1" t="s">
        <v>622</v>
      </c>
      <c r="AB4" s="1" t="s">
        <v>587</v>
      </c>
      <c r="AC4" s="1" t="s">
        <v>450</v>
      </c>
      <c r="AD4" s="1" t="s">
        <v>630</v>
      </c>
      <c r="AE4" s="1" t="s">
        <v>654</v>
      </c>
      <c r="AG4">
        <f aca="true" t="shared" si="8" ref="AG4:AG27">AG3</f>
        <v>1</v>
      </c>
      <c r="AH4">
        <f t="shared" si="2"/>
        <v>0</v>
      </c>
      <c r="AK4">
        <v>2</v>
      </c>
      <c r="AL4">
        <v>1</v>
      </c>
      <c r="AN4" s="55">
        <v>0.05</v>
      </c>
      <c r="AP4" s="1" t="s">
        <v>673</v>
      </c>
      <c r="AS4">
        <f aca="true" t="shared" si="9" ref="AS4:AS28">AS3</f>
        <v>1</v>
      </c>
      <c r="AT4">
        <f t="shared" si="3"/>
        <v>0</v>
      </c>
      <c r="AW4">
        <v>2</v>
      </c>
      <c r="AX4">
        <v>-4</v>
      </c>
      <c r="AZ4" s="55">
        <v>0.6</v>
      </c>
      <c r="BA4" t="s">
        <v>673</v>
      </c>
      <c r="BB4" s="55">
        <v>0</v>
      </c>
      <c r="BE4">
        <f aca="true" t="shared" si="10" ref="BE4:BE28">BE3</f>
        <v>1</v>
      </c>
      <c r="BF4">
        <f t="shared" si="4"/>
        <v>0</v>
      </c>
      <c r="BH4">
        <v>2</v>
      </c>
      <c r="BI4" s="1" t="s">
        <v>467</v>
      </c>
      <c r="BJ4" s="1" t="s">
        <v>457</v>
      </c>
      <c r="BK4" s="1" t="s">
        <v>458</v>
      </c>
      <c r="BL4" s="1" t="s">
        <v>456</v>
      </c>
      <c r="BM4" s="1" t="s">
        <v>456</v>
      </c>
      <c r="BN4" s="1"/>
      <c r="BP4">
        <f aca="true" t="shared" si="11" ref="BP4:BP27">BP3</f>
        <v>1</v>
      </c>
      <c r="BQ4">
        <f t="shared" si="5"/>
        <v>0</v>
      </c>
    </row>
    <row r="5" spans="1:69" ht="12.75">
      <c r="A5">
        <v>2</v>
      </c>
      <c r="B5" s="1" t="s">
        <v>448</v>
      </c>
      <c r="C5" s="1" t="s">
        <v>457</v>
      </c>
      <c r="D5" s="1" t="s">
        <v>469</v>
      </c>
      <c r="E5" s="1" t="s">
        <v>471</v>
      </c>
      <c r="F5" s="1" t="s">
        <v>467</v>
      </c>
      <c r="G5" s="1" t="s">
        <v>571</v>
      </c>
      <c r="H5" s="1"/>
      <c r="I5">
        <f t="shared" si="6"/>
        <v>1</v>
      </c>
      <c r="J5">
        <f t="shared" si="0"/>
        <v>0</v>
      </c>
      <c r="M5">
        <v>2</v>
      </c>
      <c r="N5" s="1" t="s">
        <v>452</v>
      </c>
      <c r="O5" s="1" t="s">
        <v>459</v>
      </c>
      <c r="P5" s="1" t="s">
        <v>459</v>
      </c>
      <c r="U5">
        <f t="shared" si="7"/>
        <v>1</v>
      </c>
      <c r="V5">
        <f t="shared" si="1"/>
        <v>0</v>
      </c>
      <c r="Y5">
        <v>3</v>
      </c>
      <c r="Z5" s="1" t="s">
        <v>460</v>
      </c>
      <c r="AA5" s="1" t="s">
        <v>587</v>
      </c>
      <c r="AB5" s="1" t="s">
        <v>623</v>
      </c>
      <c r="AC5" s="1"/>
      <c r="AD5" s="1" t="s">
        <v>631</v>
      </c>
      <c r="AE5" s="1" t="s">
        <v>655</v>
      </c>
      <c r="AG5">
        <f t="shared" si="8"/>
        <v>1</v>
      </c>
      <c r="AH5">
        <f t="shared" si="2"/>
        <v>0</v>
      </c>
      <c r="AK5">
        <v>3</v>
      </c>
      <c r="AL5">
        <v>1</v>
      </c>
      <c r="AN5" s="55">
        <v>0.1</v>
      </c>
      <c r="AP5" s="1" t="s">
        <v>673</v>
      </c>
      <c r="AS5">
        <f t="shared" si="9"/>
        <v>1</v>
      </c>
      <c r="AT5">
        <f t="shared" si="3"/>
        <v>0</v>
      </c>
      <c r="AW5">
        <v>3</v>
      </c>
      <c r="AX5">
        <v>-3</v>
      </c>
      <c r="AZ5" s="55">
        <v>0.5</v>
      </c>
      <c r="BA5" t="s">
        <v>673</v>
      </c>
      <c r="BB5" s="55">
        <v>0.01</v>
      </c>
      <c r="BE5">
        <f t="shared" si="10"/>
        <v>1</v>
      </c>
      <c r="BF5">
        <f t="shared" si="4"/>
        <v>0</v>
      </c>
      <c r="BH5">
        <v>3</v>
      </c>
      <c r="BI5" s="1" t="s">
        <v>467</v>
      </c>
      <c r="BJ5" s="1" t="s">
        <v>458</v>
      </c>
      <c r="BK5" s="1" t="s">
        <v>459</v>
      </c>
      <c r="BL5" s="1" t="s">
        <v>459</v>
      </c>
      <c r="BM5" s="1" t="s">
        <v>457</v>
      </c>
      <c r="BN5" s="1"/>
      <c r="BP5">
        <f t="shared" si="11"/>
        <v>1</v>
      </c>
      <c r="BQ5">
        <f t="shared" si="5"/>
        <v>0</v>
      </c>
    </row>
    <row r="6" spans="1:69" ht="12.75">
      <c r="A6">
        <v>2.5</v>
      </c>
      <c r="B6" s="1" t="s">
        <v>448</v>
      </c>
      <c r="C6" s="1" t="s">
        <v>457</v>
      </c>
      <c r="D6" s="1" t="s">
        <v>470</v>
      </c>
      <c r="E6" s="1" t="s">
        <v>472</v>
      </c>
      <c r="F6" s="1" t="s">
        <v>467</v>
      </c>
      <c r="G6" s="1" t="s">
        <v>571</v>
      </c>
      <c r="H6" s="1"/>
      <c r="I6">
        <f t="shared" si="6"/>
        <v>1</v>
      </c>
      <c r="J6">
        <f t="shared" si="0"/>
        <v>0</v>
      </c>
      <c r="M6">
        <v>2.5</v>
      </c>
      <c r="N6" s="1" t="s">
        <v>452</v>
      </c>
      <c r="O6" s="1" t="s">
        <v>460</v>
      </c>
      <c r="P6" s="1" t="s">
        <v>459</v>
      </c>
      <c r="U6">
        <f t="shared" si="7"/>
        <v>1</v>
      </c>
      <c r="V6">
        <f t="shared" si="1"/>
        <v>0</v>
      </c>
      <c r="Y6">
        <v>4</v>
      </c>
      <c r="Z6" s="1" t="s">
        <v>448</v>
      </c>
      <c r="AA6" s="1" t="s">
        <v>623</v>
      </c>
      <c r="AB6" s="1" t="s">
        <v>437</v>
      </c>
      <c r="AC6" s="1"/>
      <c r="AD6" s="1" t="s">
        <v>632</v>
      </c>
      <c r="AE6" s="1" t="s">
        <v>655</v>
      </c>
      <c r="AG6">
        <f t="shared" si="8"/>
        <v>1</v>
      </c>
      <c r="AH6">
        <f t="shared" si="2"/>
        <v>0</v>
      </c>
      <c r="AK6">
        <v>4</v>
      </c>
      <c r="AL6">
        <v>1</v>
      </c>
      <c r="AN6" s="55">
        <v>0.15</v>
      </c>
      <c r="AP6" s="1" t="s">
        <v>673</v>
      </c>
      <c r="AS6">
        <f t="shared" si="9"/>
        <v>1</v>
      </c>
      <c r="AT6">
        <f t="shared" si="3"/>
        <v>0</v>
      </c>
      <c r="AW6">
        <v>4</v>
      </c>
      <c r="AX6">
        <v>-2</v>
      </c>
      <c r="AZ6" s="55">
        <v>0.45</v>
      </c>
      <c r="BA6" t="s">
        <v>673</v>
      </c>
      <c r="BB6" s="55">
        <v>0.02</v>
      </c>
      <c r="BE6">
        <f t="shared" si="10"/>
        <v>1</v>
      </c>
      <c r="BF6">
        <f t="shared" si="4"/>
        <v>0</v>
      </c>
      <c r="BH6">
        <v>4</v>
      </c>
      <c r="BI6" s="1" t="s">
        <v>467</v>
      </c>
      <c r="BJ6" s="1" t="s">
        <v>459</v>
      </c>
      <c r="BK6" s="1" t="s">
        <v>460</v>
      </c>
      <c r="BL6" s="1" t="s">
        <v>448</v>
      </c>
      <c r="BM6" s="1" t="s">
        <v>458</v>
      </c>
      <c r="BN6" s="1"/>
      <c r="BP6">
        <f t="shared" si="11"/>
        <v>1</v>
      </c>
      <c r="BQ6">
        <f t="shared" si="5"/>
        <v>0</v>
      </c>
    </row>
    <row r="7" spans="1:69" ht="12.75">
      <c r="A7">
        <v>3</v>
      </c>
      <c r="B7" s="1" t="s">
        <v>448</v>
      </c>
      <c r="C7" s="1" t="s">
        <v>458</v>
      </c>
      <c r="D7" s="1" t="s">
        <v>471</v>
      </c>
      <c r="E7" s="1" t="s">
        <v>516</v>
      </c>
      <c r="F7" s="1" t="s">
        <v>468</v>
      </c>
      <c r="G7" s="1" t="s">
        <v>571</v>
      </c>
      <c r="H7" s="1"/>
      <c r="I7">
        <f t="shared" si="6"/>
        <v>1</v>
      </c>
      <c r="J7">
        <f t="shared" si="0"/>
        <v>0</v>
      </c>
      <c r="M7">
        <v>3</v>
      </c>
      <c r="N7" s="1" t="s">
        <v>452</v>
      </c>
      <c r="O7" s="1" t="s">
        <v>460</v>
      </c>
      <c r="P7" s="1" t="s">
        <v>460</v>
      </c>
      <c r="U7">
        <f t="shared" si="7"/>
        <v>1</v>
      </c>
      <c r="V7">
        <f t="shared" si="1"/>
        <v>0</v>
      </c>
      <c r="Y7">
        <v>5</v>
      </c>
      <c r="Z7" s="1" t="s">
        <v>448</v>
      </c>
      <c r="AA7" s="1" t="s">
        <v>437</v>
      </c>
      <c r="AB7" s="1" t="s">
        <v>588</v>
      </c>
      <c r="AC7" s="1"/>
      <c r="AD7" s="1" t="s">
        <v>633</v>
      </c>
      <c r="AE7" s="1" t="s">
        <v>655</v>
      </c>
      <c r="AG7">
        <f t="shared" si="8"/>
        <v>1</v>
      </c>
      <c r="AH7">
        <f t="shared" si="2"/>
        <v>0</v>
      </c>
      <c r="AK7">
        <v>5</v>
      </c>
      <c r="AL7">
        <v>1</v>
      </c>
      <c r="AN7" s="55">
        <v>0.2</v>
      </c>
      <c r="AP7" s="1" t="s">
        <v>673</v>
      </c>
      <c r="AS7">
        <f t="shared" si="9"/>
        <v>1</v>
      </c>
      <c r="AT7">
        <f t="shared" si="3"/>
        <v>0</v>
      </c>
      <c r="AW7">
        <v>5</v>
      </c>
      <c r="AX7">
        <v>-1</v>
      </c>
      <c r="AZ7" s="55">
        <v>0.4</v>
      </c>
      <c r="BA7" t="s">
        <v>673</v>
      </c>
      <c r="BB7" s="55">
        <v>0.03</v>
      </c>
      <c r="BE7">
        <f t="shared" si="10"/>
        <v>1</v>
      </c>
      <c r="BF7">
        <f t="shared" si="4"/>
        <v>0</v>
      </c>
      <c r="BH7">
        <v>5</v>
      </c>
      <c r="BI7" s="1" t="s">
        <v>468</v>
      </c>
      <c r="BJ7" s="1" t="s">
        <v>460</v>
      </c>
      <c r="BK7" s="1" t="s">
        <v>448</v>
      </c>
      <c r="BL7" s="1" t="s">
        <v>448</v>
      </c>
      <c r="BM7" s="1" t="s">
        <v>459</v>
      </c>
      <c r="BN7" s="1"/>
      <c r="BP7">
        <f t="shared" si="11"/>
        <v>1</v>
      </c>
      <c r="BQ7">
        <f t="shared" si="5"/>
        <v>0</v>
      </c>
    </row>
    <row r="8" spans="1:69" ht="12.75">
      <c r="A8">
        <v>3.5</v>
      </c>
      <c r="B8" s="1" t="s">
        <v>448</v>
      </c>
      <c r="C8" s="1" t="s">
        <v>458</v>
      </c>
      <c r="D8" s="1" t="s">
        <v>472</v>
      </c>
      <c r="E8" s="1" t="s">
        <v>517</v>
      </c>
      <c r="F8" s="1" t="s">
        <v>468</v>
      </c>
      <c r="G8" s="1" t="s">
        <v>571</v>
      </c>
      <c r="H8" s="1"/>
      <c r="I8">
        <f t="shared" si="6"/>
        <v>1</v>
      </c>
      <c r="J8">
        <f t="shared" si="0"/>
        <v>0</v>
      </c>
      <c r="M8">
        <v>3.5</v>
      </c>
      <c r="N8" s="1" t="s">
        <v>435</v>
      </c>
      <c r="O8" s="1" t="s">
        <v>460</v>
      </c>
      <c r="P8" s="1" t="s">
        <v>460</v>
      </c>
      <c r="U8">
        <f t="shared" si="7"/>
        <v>1</v>
      </c>
      <c r="V8">
        <f t="shared" si="1"/>
        <v>0</v>
      </c>
      <c r="Y8">
        <v>6</v>
      </c>
      <c r="Z8" s="1" t="s">
        <v>449</v>
      </c>
      <c r="AA8" s="1" t="s">
        <v>588</v>
      </c>
      <c r="AB8" s="1" t="s">
        <v>589</v>
      </c>
      <c r="AC8" s="1"/>
      <c r="AD8" s="1" t="s">
        <v>634</v>
      </c>
      <c r="AE8" s="1" t="s">
        <v>655</v>
      </c>
      <c r="AG8">
        <f t="shared" si="8"/>
        <v>1</v>
      </c>
      <c r="AH8">
        <f t="shared" si="2"/>
        <v>0</v>
      </c>
      <c r="AK8">
        <v>6</v>
      </c>
      <c r="AL8">
        <v>1</v>
      </c>
      <c r="AN8" s="55">
        <v>0.25</v>
      </c>
      <c r="AP8" s="1" t="s">
        <v>673</v>
      </c>
      <c r="AS8">
        <f t="shared" si="9"/>
        <v>1</v>
      </c>
      <c r="AT8">
        <f t="shared" si="3"/>
        <v>0</v>
      </c>
      <c r="AW8">
        <v>6</v>
      </c>
      <c r="AX8">
        <v>-1</v>
      </c>
      <c r="AZ8" s="55">
        <v>0.35</v>
      </c>
      <c r="BA8" t="s">
        <v>673</v>
      </c>
      <c r="BB8" s="55">
        <v>0.03</v>
      </c>
      <c r="BE8">
        <f t="shared" si="10"/>
        <v>1</v>
      </c>
      <c r="BF8">
        <f t="shared" si="4"/>
        <v>0</v>
      </c>
      <c r="BH8">
        <v>6</v>
      </c>
      <c r="BI8" s="1" t="s">
        <v>468</v>
      </c>
      <c r="BJ8" s="1" t="s">
        <v>448</v>
      </c>
      <c r="BK8" s="1" t="s">
        <v>449</v>
      </c>
      <c r="BL8" s="1" t="s">
        <v>450</v>
      </c>
      <c r="BM8" s="1" t="s">
        <v>460</v>
      </c>
      <c r="BN8" s="1"/>
      <c r="BP8">
        <f t="shared" si="11"/>
        <v>1</v>
      </c>
      <c r="BQ8">
        <f t="shared" si="5"/>
        <v>0</v>
      </c>
    </row>
    <row r="9" spans="1:69" ht="12.75">
      <c r="A9">
        <v>4</v>
      </c>
      <c r="B9" s="1" t="s">
        <v>449</v>
      </c>
      <c r="C9" s="1" t="s">
        <v>459</v>
      </c>
      <c r="D9" s="1" t="s">
        <v>473</v>
      </c>
      <c r="E9" s="1" t="s">
        <v>518</v>
      </c>
      <c r="F9" s="1" t="s">
        <v>469</v>
      </c>
      <c r="G9" s="1" t="s">
        <v>571</v>
      </c>
      <c r="H9" s="1"/>
      <c r="I9">
        <f t="shared" si="6"/>
        <v>1</v>
      </c>
      <c r="J9">
        <f t="shared" si="0"/>
        <v>0</v>
      </c>
      <c r="M9">
        <v>4</v>
      </c>
      <c r="N9" s="1" t="s">
        <v>435</v>
      </c>
      <c r="O9" s="1" t="s">
        <v>448</v>
      </c>
      <c r="P9" s="1" t="s">
        <v>460</v>
      </c>
      <c r="U9">
        <f t="shared" si="7"/>
        <v>1</v>
      </c>
      <c r="V9">
        <f t="shared" si="1"/>
        <v>0</v>
      </c>
      <c r="Y9">
        <v>7</v>
      </c>
      <c r="Z9" s="1" t="s">
        <v>449</v>
      </c>
      <c r="AA9" s="1" t="s">
        <v>589</v>
      </c>
      <c r="AB9" s="1" t="s">
        <v>590</v>
      </c>
      <c r="AC9" s="1"/>
      <c r="AD9" s="1"/>
      <c r="AE9" s="1" t="s">
        <v>656</v>
      </c>
      <c r="AG9">
        <f t="shared" si="8"/>
        <v>1</v>
      </c>
      <c r="AH9">
        <f t="shared" si="2"/>
        <v>0</v>
      </c>
      <c r="AK9">
        <v>7</v>
      </c>
      <c r="AL9">
        <v>1</v>
      </c>
      <c r="AN9" s="55">
        <v>0.3</v>
      </c>
      <c r="AP9" s="1" t="s">
        <v>673</v>
      </c>
      <c r="AS9">
        <f t="shared" si="9"/>
        <v>1</v>
      </c>
      <c r="AT9">
        <f t="shared" si="3"/>
        <v>0</v>
      </c>
      <c r="AW9">
        <v>7</v>
      </c>
      <c r="AX9">
        <v>-1</v>
      </c>
      <c r="AZ9" s="55">
        <v>0.3</v>
      </c>
      <c r="BA9" t="s">
        <v>673</v>
      </c>
      <c r="BB9" s="55">
        <v>0.04</v>
      </c>
      <c r="BE9">
        <f t="shared" si="10"/>
        <v>1</v>
      </c>
      <c r="BF9">
        <f t="shared" si="4"/>
        <v>0</v>
      </c>
      <c r="BH9">
        <v>7</v>
      </c>
      <c r="BI9" s="1" t="s">
        <v>469</v>
      </c>
      <c r="BJ9" s="1" t="s">
        <v>449</v>
      </c>
      <c r="BK9" s="1" t="s">
        <v>450</v>
      </c>
      <c r="BL9" s="1" t="s">
        <v>450</v>
      </c>
      <c r="BM9" s="1" t="s">
        <v>448</v>
      </c>
      <c r="BN9" s="1"/>
      <c r="BP9">
        <f t="shared" si="11"/>
        <v>1</v>
      </c>
      <c r="BQ9">
        <f t="shared" si="5"/>
        <v>0</v>
      </c>
    </row>
    <row r="10" spans="1:69" ht="12.75">
      <c r="A10">
        <v>4.5</v>
      </c>
      <c r="B10" s="1" t="s">
        <v>449</v>
      </c>
      <c r="C10" s="1" t="s">
        <v>459</v>
      </c>
      <c r="D10" s="1" t="s">
        <v>474</v>
      </c>
      <c r="E10" s="1" t="s">
        <v>481</v>
      </c>
      <c r="F10" s="1" t="s">
        <v>469</v>
      </c>
      <c r="G10" s="1" t="s">
        <v>571</v>
      </c>
      <c r="H10" s="1"/>
      <c r="I10">
        <f t="shared" si="6"/>
        <v>1</v>
      </c>
      <c r="J10">
        <f t="shared" si="0"/>
        <v>0</v>
      </c>
      <c r="M10">
        <v>4.5</v>
      </c>
      <c r="N10" s="1" t="s">
        <v>435</v>
      </c>
      <c r="O10" s="1" t="s">
        <v>448</v>
      </c>
      <c r="P10" s="1" t="s">
        <v>448</v>
      </c>
      <c r="U10">
        <f t="shared" si="7"/>
        <v>1</v>
      </c>
      <c r="V10">
        <f t="shared" si="1"/>
        <v>0</v>
      </c>
      <c r="Y10">
        <v>8</v>
      </c>
      <c r="Z10" s="1" t="s">
        <v>450</v>
      </c>
      <c r="AA10" s="1" t="s">
        <v>590</v>
      </c>
      <c r="AB10" s="1" t="s">
        <v>591</v>
      </c>
      <c r="AC10" s="1"/>
      <c r="AD10" s="1" t="s">
        <v>635</v>
      </c>
      <c r="AE10" s="1" t="s">
        <v>656</v>
      </c>
      <c r="AG10">
        <f t="shared" si="8"/>
        <v>1</v>
      </c>
      <c r="AH10">
        <f t="shared" si="2"/>
        <v>0</v>
      </c>
      <c r="AK10">
        <v>8</v>
      </c>
      <c r="AL10">
        <v>1</v>
      </c>
      <c r="AM10" t="s">
        <v>674</v>
      </c>
      <c r="AN10" s="55">
        <v>0.3</v>
      </c>
      <c r="AO10">
        <v>5</v>
      </c>
      <c r="AP10" s="1" t="s">
        <v>673</v>
      </c>
      <c r="AQ10" s="55">
        <v>0.35</v>
      </c>
      <c r="AS10">
        <f t="shared" si="9"/>
        <v>1</v>
      </c>
      <c r="AT10">
        <f t="shared" si="3"/>
        <v>0</v>
      </c>
      <c r="AW10">
        <v>8</v>
      </c>
      <c r="AX10">
        <v>0</v>
      </c>
      <c r="AY10" s="1" t="s">
        <v>680</v>
      </c>
      <c r="AZ10" s="55">
        <v>0.25</v>
      </c>
      <c r="BA10" t="s">
        <v>673</v>
      </c>
      <c r="BB10" s="55">
        <v>0.04</v>
      </c>
      <c r="BC10" s="55">
        <v>0.35</v>
      </c>
      <c r="BE10">
        <f t="shared" si="10"/>
        <v>1</v>
      </c>
      <c r="BF10">
        <f t="shared" si="4"/>
        <v>0</v>
      </c>
      <c r="BH10">
        <v>8</v>
      </c>
      <c r="BI10" s="1" t="s">
        <v>469</v>
      </c>
      <c r="BJ10" s="1" t="s">
        <v>450</v>
      </c>
      <c r="BK10" s="1" t="s">
        <v>616</v>
      </c>
      <c r="BL10" s="1" t="s">
        <v>450</v>
      </c>
      <c r="BM10" s="1" t="s">
        <v>449</v>
      </c>
      <c r="BN10" s="1"/>
      <c r="BP10">
        <f t="shared" si="11"/>
        <v>1</v>
      </c>
      <c r="BQ10">
        <f t="shared" si="5"/>
        <v>0</v>
      </c>
    </row>
    <row r="11" spans="1:69" ht="12.75">
      <c r="A11">
        <v>5</v>
      </c>
      <c r="B11" s="1" t="s">
        <v>449</v>
      </c>
      <c r="C11" s="1" t="s">
        <v>460</v>
      </c>
      <c r="D11" s="1" t="s">
        <v>475</v>
      </c>
      <c r="E11" s="1" t="s">
        <v>519</v>
      </c>
      <c r="F11" s="1" t="s">
        <v>469</v>
      </c>
      <c r="G11" s="1" t="s">
        <v>571</v>
      </c>
      <c r="H11" s="1"/>
      <c r="I11">
        <f t="shared" si="6"/>
        <v>1</v>
      </c>
      <c r="J11">
        <f t="shared" si="0"/>
        <v>0</v>
      </c>
      <c r="M11">
        <v>5</v>
      </c>
      <c r="N11" s="1" t="s">
        <v>436</v>
      </c>
      <c r="O11" s="1" t="s">
        <v>448</v>
      </c>
      <c r="P11" s="1" t="s">
        <v>448</v>
      </c>
      <c r="U11">
        <f t="shared" si="7"/>
        <v>1</v>
      </c>
      <c r="V11">
        <f t="shared" si="1"/>
        <v>0</v>
      </c>
      <c r="Y11">
        <v>9</v>
      </c>
      <c r="Z11" s="1" t="s">
        <v>450</v>
      </c>
      <c r="AA11" s="1" t="s">
        <v>591</v>
      </c>
      <c r="AB11" s="1" t="s">
        <v>592</v>
      </c>
      <c r="AC11" s="1"/>
      <c r="AD11" s="1" t="s">
        <v>636</v>
      </c>
      <c r="AE11" s="1" t="s">
        <v>656</v>
      </c>
      <c r="AG11">
        <f t="shared" si="8"/>
        <v>1</v>
      </c>
      <c r="AH11">
        <f t="shared" si="2"/>
        <v>0</v>
      </c>
      <c r="AK11">
        <v>9</v>
      </c>
      <c r="AL11">
        <v>2</v>
      </c>
      <c r="AM11">
        <v>4</v>
      </c>
      <c r="AN11" s="55">
        <v>0.35</v>
      </c>
      <c r="AO11">
        <v>6</v>
      </c>
      <c r="AP11" s="1" t="s">
        <v>673</v>
      </c>
      <c r="AQ11" s="55">
        <v>0.2</v>
      </c>
      <c r="AS11">
        <f t="shared" si="9"/>
        <v>1</v>
      </c>
      <c r="AT11">
        <f t="shared" si="3"/>
        <v>0</v>
      </c>
      <c r="AW11">
        <v>9</v>
      </c>
      <c r="AX11">
        <v>0</v>
      </c>
      <c r="AY11" s="1" t="s">
        <v>616</v>
      </c>
      <c r="AZ11" s="55">
        <v>0.2</v>
      </c>
      <c r="BA11" t="s">
        <v>673</v>
      </c>
      <c r="BB11" s="55">
        <v>0.05</v>
      </c>
      <c r="BC11" s="55">
        <v>0.2</v>
      </c>
      <c r="BE11">
        <f t="shared" si="10"/>
        <v>1</v>
      </c>
      <c r="BF11">
        <f t="shared" si="4"/>
        <v>0</v>
      </c>
      <c r="BH11">
        <v>9</v>
      </c>
      <c r="BI11" s="1" t="s">
        <v>470</v>
      </c>
      <c r="BJ11" s="1" t="s">
        <v>616</v>
      </c>
      <c r="BK11" s="1" t="s">
        <v>616</v>
      </c>
      <c r="BL11" s="1" t="s">
        <v>616</v>
      </c>
      <c r="BM11" s="1" t="s">
        <v>450</v>
      </c>
      <c r="BN11" s="1"/>
      <c r="BP11">
        <f t="shared" si="11"/>
        <v>1</v>
      </c>
      <c r="BQ11">
        <f t="shared" si="5"/>
        <v>0</v>
      </c>
    </row>
    <row r="12" spans="1:69" ht="12.75">
      <c r="A12">
        <v>5.5</v>
      </c>
      <c r="B12" s="1" t="s">
        <v>449</v>
      </c>
      <c r="C12" s="1" t="s">
        <v>460</v>
      </c>
      <c r="D12" s="1" t="s">
        <v>476</v>
      </c>
      <c r="E12" s="1" t="s">
        <v>520</v>
      </c>
      <c r="F12" s="1" t="s">
        <v>470</v>
      </c>
      <c r="G12" s="1" t="s">
        <v>571</v>
      </c>
      <c r="H12" s="1"/>
      <c r="I12">
        <f t="shared" si="6"/>
        <v>1</v>
      </c>
      <c r="J12">
        <f t="shared" si="0"/>
        <v>0</v>
      </c>
      <c r="M12">
        <v>5.5</v>
      </c>
      <c r="N12" s="1" t="s">
        <v>436</v>
      </c>
      <c r="O12" s="1" t="s">
        <v>449</v>
      </c>
      <c r="P12" s="1" t="s">
        <v>448</v>
      </c>
      <c r="U12">
        <f t="shared" si="7"/>
        <v>1</v>
      </c>
      <c r="V12">
        <f t="shared" si="1"/>
        <v>0</v>
      </c>
      <c r="Y12">
        <v>10</v>
      </c>
      <c r="Z12" s="1"/>
      <c r="AA12" s="1" t="s">
        <v>592</v>
      </c>
      <c r="AB12" s="1" t="s">
        <v>593</v>
      </c>
      <c r="AC12" s="1"/>
      <c r="AD12" s="1" t="s">
        <v>637</v>
      </c>
      <c r="AE12" s="1" t="s">
        <v>656</v>
      </c>
      <c r="AG12">
        <f t="shared" si="8"/>
        <v>1</v>
      </c>
      <c r="AH12">
        <f t="shared" si="2"/>
        <v>0</v>
      </c>
      <c r="AK12">
        <v>10</v>
      </c>
      <c r="AL12">
        <v>2</v>
      </c>
      <c r="AM12">
        <v>5</v>
      </c>
      <c r="AN12" s="55">
        <v>0.4</v>
      </c>
      <c r="AO12">
        <v>7</v>
      </c>
      <c r="AP12" s="1" t="s">
        <v>673</v>
      </c>
      <c r="AQ12" s="55">
        <v>0.15</v>
      </c>
      <c r="AS12">
        <f t="shared" si="9"/>
        <v>1</v>
      </c>
      <c r="AT12">
        <f t="shared" si="3"/>
        <v>0</v>
      </c>
      <c r="AW12">
        <v>10</v>
      </c>
      <c r="AX12">
        <v>0</v>
      </c>
      <c r="AY12" s="1" t="s">
        <v>616</v>
      </c>
      <c r="AZ12" s="55">
        <v>0.15</v>
      </c>
      <c r="BA12" t="s">
        <v>673</v>
      </c>
      <c r="BB12" s="55">
        <v>0.05</v>
      </c>
      <c r="BC12" s="55">
        <v>0.15</v>
      </c>
      <c r="BE12">
        <f t="shared" si="10"/>
        <v>1</v>
      </c>
      <c r="BF12">
        <f t="shared" si="4"/>
        <v>0</v>
      </c>
      <c r="BH12">
        <v>10</v>
      </c>
      <c r="BI12" s="1" t="s">
        <v>470</v>
      </c>
      <c r="BJ12" s="1" t="s">
        <v>616</v>
      </c>
      <c r="BK12" s="1" t="s">
        <v>616</v>
      </c>
      <c r="BL12" s="1" t="s">
        <v>616</v>
      </c>
      <c r="BM12" s="1" t="s">
        <v>616</v>
      </c>
      <c r="BN12" s="1"/>
      <c r="BP12">
        <f t="shared" si="11"/>
        <v>1</v>
      </c>
      <c r="BQ12">
        <f t="shared" si="5"/>
        <v>0</v>
      </c>
    </row>
    <row r="13" spans="1:69" ht="12.75">
      <c r="A13">
        <v>6</v>
      </c>
      <c r="B13" s="1" t="s">
        <v>449</v>
      </c>
      <c r="C13" s="1" t="s">
        <v>448</v>
      </c>
      <c r="D13" s="1" t="s">
        <v>477</v>
      </c>
      <c r="E13" s="1" t="s">
        <v>488</v>
      </c>
      <c r="F13" s="1" t="s">
        <v>470</v>
      </c>
      <c r="G13" s="1" t="s">
        <v>571</v>
      </c>
      <c r="H13" s="1"/>
      <c r="I13">
        <f t="shared" si="6"/>
        <v>1</v>
      </c>
      <c r="J13">
        <f t="shared" si="0"/>
        <v>0</v>
      </c>
      <c r="M13">
        <v>6</v>
      </c>
      <c r="N13" s="1" t="s">
        <v>436</v>
      </c>
      <c r="O13" s="1" t="s">
        <v>449</v>
      </c>
      <c r="P13" s="1" t="s">
        <v>449</v>
      </c>
      <c r="U13">
        <f t="shared" si="7"/>
        <v>1</v>
      </c>
      <c r="V13">
        <f t="shared" si="1"/>
        <v>0</v>
      </c>
      <c r="Y13">
        <v>11</v>
      </c>
      <c r="Z13" s="1"/>
      <c r="AA13" s="1" t="s">
        <v>593</v>
      </c>
      <c r="AB13" s="1" t="s">
        <v>594</v>
      </c>
      <c r="AC13" s="1"/>
      <c r="AD13" s="1" t="s">
        <v>638</v>
      </c>
      <c r="AE13" s="1" t="s">
        <v>656</v>
      </c>
      <c r="AG13">
        <f t="shared" si="8"/>
        <v>1</v>
      </c>
      <c r="AH13">
        <f t="shared" si="2"/>
        <v>0</v>
      </c>
      <c r="AK13">
        <v>11</v>
      </c>
      <c r="AL13">
        <v>2</v>
      </c>
      <c r="AM13">
        <v>5</v>
      </c>
      <c r="AN13" s="55">
        <v>0.45</v>
      </c>
      <c r="AO13">
        <v>7</v>
      </c>
      <c r="AP13" s="1" t="s">
        <v>673</v>
      </c>
      <c r="AQ13" s="55">
        <v>0.1</v>
      </c>
      <c r="AS13">
        <f t="shared" si="9"/>
        <v>1</v>
      </c>
      <c r="AT13">
        <f t="shared" si="3"/>
        <v>0</v>
      </c>
      <c r="AW13">
        <v>11</v>
      </c>
      <c r="AX13">
        <v>0</v>
      </c>
      <c r="AY13" s="1" t="s">
        <v>616</v>
      </c>
      <c r="AZ13" s="55">
        <v>0.1</v>
      </c>
      <c r="BA13" t="s">
        <v>673</v>
      </c>
      <c r="BB13" s="55">
        <v>0.05</v>
      </c>
      <c r="BC13" s="55">
        <v>0.1</v>
      </c>
      <c r="BE13">
        <f t="shared" si="10"/>
        <v>1</v>
      </c>
      <c r="BF13">
        <f t="shared" si="4"/>
        <v>0</v>
      </c>
      <c r="BH13">
        <v>11</v>
      </c>
      <c r="BI13" s="1" t="s">
        <v>470</v>
      </c>
      <c r="BJ13" s="1" t="s">
        <v>616</v>
      </c>
      <c r="BK13" s="1" t="s">
        <v>616</v>
      </c>
      <c r="BL13" s="1" t="s">
        <v>616</v>
      </c>
      <c r="BM13" s="1" t="s">
        <v>616</v>
      </c>
      <c r="BN13" s="1"/>
      <c r="BP13">
        <f t="shared" si="11"/>
        <v>1</v>
      </c>
      <c r="BQ13">
        <f t="shared" si="5"/>
        <v>0</v>
      </c>
    </row>
    <row r="14" spans="1:69" ht="12.75">
      <c r="A14">
        <v>6.5</v>
      </c>
      <c r="B14" s="1" t="s">
        <v>449</v>
      </c>
      <c r="C14" s="1" t="s">
        <v>448</v>
      </c>
      <c r="D14" s="1" t="s">
        <v>478</v>
      </c>
      <c r="E14" s="1" t="s">
        <v>521</v>
      </c>
      <c r="F14" s="1" t="s">
        <v>470</v>
      </c>
      <c r="G14" s="1" t="s">
        <v>571</v>
      </c>
      <c r="H14" s="1"/>
      <c r="I14">
        <f t="shared" si="6"/>
        <v>1</v>
      </c>
      <c r="J14">
        <f t="shared" si="0"/>
        <v>0</v>
      </c>
      <c r="M14">
        <v>6.5</v>
      </c>
      <c r="N14" s="1" t="s">
        <v>451</v>
      </c>
      <c r="O14" s="1" t="s">
        <v>449</v>
      </c>
      <c r="P14" s="1" t="s">
        <v>449</v>
      </c>
      <c r="U14">
        <f t="shared" si="7"/>
        <v>1</v>
      </c>
      <c r="V14">
        <f t="shared" si="1"/>
        <v>0</v>
      </c>
      <c r="Y14">
        <v>12</v>
      </c>
      <c r="Z14" s="1" t="s">
        <v>451</v>
      </c>
      <c r="AA14" s="1" t="s">
        <v>594</v>
      </c>
      <c r="AB14" s="1" t="s">
        <v>595</v>
      </c>
      <c r="AC14" s="1"/>
      <c r="AD14" s="1" t="s">
        <v>639</v>
      </c>
      <c r="AE14" s="1" t="s">
        <v>656</v>
      </c>
      <c r="AG14">
        <f t="shared" si="8"/>
        <v>1</v>
      </c>
      <c r="AH14">
        <f t="shared" si="2"/>
        <v>0</v>
      </c>
      <c r="AK14">
        <v>12</v>
      </c>
      <c r="AL14">
        <v>3</v>
      </c>
      <c r="AM14">
        <v>6</v>
      </c>
      <c r="AN14" s="55">
        <v>0.5</v>
      </c>
      <c r="AO14">
        <v>7</v>
      </c>
      <c r="AP14" s="1" t="s">
        <v>673</v>
      </c>
      <c r="AQ14" s="55">
        <v>0.05</v>
      </c>
      <c r="AS14">
        <f t="shared" si="9"/>
        <v>1</v>
      </c>
      <c r="AT14">
        <f t="shared" si="3"/>
        <v>0</v>
      </c>
      <c r="AW14">
        <v>12</v>
      </c>
      <c r="AX14">
        <v>0</v>
      </c>
      <c r="AY14" s="1" t="s">
        <v>616</v>
      </c>
      <c r="AZ14" s="55">
        <v>0.05</v>
      </c>
      <c r="BA14" t="s">
        <v>673</v>
      </c>
      <c r="BB14" s="55">
        <v>0.05</v>
      </c>
      <c r="BC14" s="55">
        <v>0.05</v>
      </c>
      <c r="BE14">
        <f t="shared" si="10"/>
        <v>1</v>
      </c>
      <c r="BF14">
        <f t="shared" si="4"/>
        <v>0</v>
      </c>
      <c r="BH14">
        <v>12</v>
      </c>
      <c r="BI14" s="1" t="s">
        <v>471</v>
      </c>
      <c r="BJ14" s="1" t="s">
        <v>616</v>
      </c>
      <c r="BK14" s="1" t="s">
        <v>616</v>
      </c>
      <c r="BL14" s="1" t="s">
        <v>616</v>
      </c>
      <c r="BM14" s="1" t="s">
        <v>451</v>
      </c>
      <c r="BN14" s="1"/>
      <c r="BP14">
        <f t="shared" si="11"/>
        <v>1</v>
      </c>
      <c r="BQ14">
        <f t="shared" si="5"/>
        <v>0</v>
      </c>
    </row>
    <row r="15" spans="1:69" ht="12.75">
      <c r="A15">
        <v>7</v>
      </c>
      <c r="B15" s="1" t="s">
        <v>450</v>
      </c>
      <c r="C15" s="1" t="s">
        <v>449</v>
      </c>
      <c r="D15" s="1" t="s">
        <v>479</v>
      </c>
      <c r="E15" s="1" t="s">
        <v>522</v>
      </c>
      <c r="F15" s="1" t="s">
        <v>470</v>
      </c>
      <c r="G15" s="1" t="s">
        <v>571</v>
      </c>
      <c r="H15" s="1"/>
      <c r="I15">
        <f t="shared" si="6"/>
        <v>1</v>
      </c>
      <c r="J15">
        <f t="shared" si="0"/>
        <v>0</v>
      </c>
      <c r="M15">
        <v>7</v>
      </c>
      <c r="N15" s="1" t="s">
        <v>451</v>
      </c>
      <c r="O15" s="1" t="s">
        <v>450</v>
      </c>
      <c r="P15" s="1" t="s">
        <v>449</v>
      </c>
      <c r="U15">
        <f t="shared" si="7"/>
        <v>1</v>
      </c>
      <c r="V15">
        <f t="shared" si="1"/>
        <v>0</v>
      </c>
      <c r="Y15">
        <v>13</v>
      </c>
      <c r="Z15" s="1" t="s">
        <v>451</v>
      </c>
      <c r="AA15" s="1" t="s">
        <v>595</v>
      </c>
      <c r="AB15" s="1" t="s">
        <v>596</v>
      </c>
      <c r="AC15" s="1"/>
      <c r="AD15" s="1" t="s">
        <v>640</v>
      </c>
      <c r="AE15" s="1" t="s">
        <v>656</v>
      </c>
      <c r="AG15">
        <f t="shared" si="8"/>
        <v>1</v>
      </c>
      <c r="AH15">
        <f t="shared" si="2"/>
        <v>0</v>
      </c>
      <c r="AK15">
        <v>13</v>
      </c>
      <c r="AL15">
        <v>3</v>
      </c>
      <c r="AM15">
        <v>6</v>
      </c>
      <c r="AN15" s="55">
        <v>0.55</v>
      </c>
      <c r="AO15">
        <v>9</v>
      </c>
      <c r="AP15" s="1" t="s">
        <v>673</v>
      </c>
      <c r="AS15">
        <f t="shared" si="9"/>
        <v>1</v>
      </c>
      <c r="AT15">
        <f t="shared" si="3"/>
        <v>0</v>
      </c>
      <c r="AW15">
        <v>13</v>
      </c>
      <c r="AX15">
        <v>0</v>
      </c>
      <c r="AY15" s="1" t="s">
        <v>467</v>
      </c>
      <c r="AZ15" s="55">
        <v>0</v>
      </c>
      <c r="BA15" t="s">
        <v>673</v>
      </c>
      <c r="BB15" s="55">
        <v>0.05</v>
      </c>
      <c r="BE15">
        <f t="shared" si="10"/>
        <v>1</v>
      </c>
      <c r="BF15">
        <f t="shared" si="4"/>
        <v>0</v>
      </c>
      <c r="BH15">
        <v>13</v>
      </c>
      <c r="BI15" s="1" t="s">
        <v>471</v>
      </c>
      <c r="BJ15" s="1" t="s">
        <v>616</v>
      </c>
      <c r="BK15" s="1" t="s">
        <v>451</v>
      </c>
      <c r="BL15" s="1" t="s">
        <v>451</v>
      </c>
      <c r="BM15" s="1" t="s">
        <v>436</v>
      </c>
      <c r="BN15" s="1"/>
      <c r="BP15">
        <f t="shared" si="11"/>
        <v>1</v>
      </c>
      <c r="BQ15">
        <f t="shared" si="5"/>
        <v>0</v>
      </c>
    </row>
    <row r="16" spans="1:69" ht="12.75">
      <c r="A16">
        <v>7.5</v>
      </c>
      <c r="B16" s="1" t="s">
        <v>450</v>
      </c>
      <c r="C16" s="1" t="s">
        <v>449</v>
      </c>
      <c r="D16" s="1" t="s">
        <v>480</v>
      </c>
      <c r="E16" s="1" t="s">
        <v>523</v>
      </c>
      <c r="F16" s="1" t="s">
        <v>471</v>
      </c>
      <c r="G16" s="1" t="s">
        <v>571</v>
      </c>
      <c r="H16" s="1"/>
      <c r="I16">
        <f t="shared" si="6"/>
        <v>1</v>
      </c>
      <c r="J16">
        <f t="shared" si="0"/>
        <v>0</v>
      </c>
      <c r="M16">
        <v>7.5</v>
      </c>
      <c r="N16" s="1" t="s">
        <v>451</v>
      </c>
      <c r="O16" s="1" t="s">
        <v>450</v>
      </c>
      <c r="P16" s="1" t="s">
        <v>450</v>
      </c>
      <c r="U16">
        <f t="shared" si="7"/>
        <v>1</v>
      </c>
      <c r="V16">
        <f t="shared" si="1"/>
        <v>0</v>
      </c>
      <c r="Y16">
        <v>14</v>
      </c>
      <c r="Z16" s="1" t="s">
        <v>436</v>
      </c>
      <c r="AA16" s="1" t="s">
        <v>624</v>
      </c>
      <c r="AB16" s="1" t="s">
        <v>626</v>
      </c>
      <c r="AC16" s="1"/>
      <c r="AD16" s="1" t="s">
        <v>641</v>
      </c>
      <c r="AE16" s="1" t="s">
        <v>656</v>
      </c>
      <c r="AG16">
        <f t="shared" si="8"/>
        <v>1</v>
      </c>
      <c r="AH16">
        <f t="shared" si="2"/>
        <v>0</v>
      </c>
      <c r="AK16">
        <v>14</v>
      </c>
      <c r="AL16">
        <v>4</v>
      </c>
      <c r="AM16">
        <v>7</v>
      </c>
      <c r="AN16" s="55">
        <v>0.6</v>
      </c>
      <c r="AO16">
        <v>9</v>
      </c>
      <c r="AP16" s="1" t="s">
        <v>673</v>
      </c>
      <c r="AS16">
        <f t="shared" si="9"/>
        <v>1</v>
      </c>
      <c r="AT16">
        <f t="shared" si="3"/>
        <v>0</v>
      </c>
      <c r="AW16">
        <v>14</v>
      </c>
      <c r="AX16">
        <v>0</v>
      </c>
      <c r="AY16" s="1" t="s">
        <v>468</v>
      </c>
      <c r="AZ16" s="55">
        <v>0</v>
      </c>
      <c r="BA16" t="s">
        <v>673</v>
      </c>
      <c r="BB16" s="55">
        <v>0.06</v>
      </c>
      <c r="BE16">
        <f t="shared" si="10"/>
        <v>1</v>
      </c>
      <c r="BF16">
        <f t="shared" si="4"/>
        <v>0</v>
      </c>
      <c r="BH16">
        <v>14</v>
      </c>
      <c r="BI16" s="1" t="s">
        <v>555</v>
      </c>
      <c r="BJ16" s="1" t="s">
        <v>451</v>
      </c>
      <c r="BK16" s="1" t="s">
        <v>436</v>
      </c>
      <c r="BL16" s="1" t="s">
        <v>451</v>
      </c>
      <c r="BM16" s="1" t="s">
        <v>435</v>
      </c>
      <c r="BN16" s="1"/>
      <c r="BP16">
        <f t="shared" si="11"/>
        <v>1</v>
      </c>
      <c r="BQ16">
        <f t="shared" si="5"/>
        <v>0</v>
      </c>
    </row>
    <row r="17" spans="1:69" ht="12.75">
      <c r="A17">
        <v>8</v>
      </c>
      <c r="B17" s="1" t="s">
        <v>450</v>
      </c>
      <c r="C17" s="1" t="s">
        <v>450</v>
      </c>
      <c r="D17" s="1" t="s">
        <v>481</v>
      </c>
      <c r="E17" s="1" t="s">
        <v>524</v>
      </c>
      <c r="F17" s="1" t="s">
        <v>471</v>
      </c>
      <c r="G17" s="1" t="s">
        <v>572</v>
      </c>
      <c r="H17" s="1"/>
      <c r="I17">
        <f t="shared" si="6"/>
        <v>1</v>
      </c>
      <c r="J17">
        <f t="shared" si="0"/>
        <v>0</v>
      </c>
      <c r="M17">
        <v>8</v>
      </c>
      <c r="N17" s="1"/>
      <c r="O17" s="1" t="s">
        <v>450</v>
      </c>
      <c r="P17" s="1" t="s">
        <v>450</v>
      </c>
      <c r="U17">
        <f t="shared" si="7"/>
        <v>1</v>
      </c>
      <c r="V17">
        <f t="shared" si="1"/>
        <v>0</v>
      </c>
      <c r="Y17">
        <v>15</v>
      </c>
      <c r="Z17" s="1" t="s">
        <v>436</v>
      </c>
      <c r="AA17" s="1" t="s">
        <v>596</v>
      </c>
      <c r="AB17" s="1" t="s">
        <v>627</v>
      </c>
      <c r="AC17" s="1"/>
      <c r="AD17" s="1" t="s">
        <v>642</v>
      </c>
      <c r="AE17" s="1" t="s">
        <v>656</v>
      </c>
      <c r="AG17">
        <f t="shared" si="8"/>
        <v>1</v>
      </c>
      <c r="AH17">
        <f t="shared" si="2"/>
        <v>0</v>
      </c>
      <c r="AK17">
        <v>15</v>
      </c>
      <c r="AL17">
        <v>4</v>
      </c>
      <c r="AM17">
        <v>7</v>
      </c>
      <c r="AN17" s="55">
        <v>0.65</v>
      </c>
      <c r="AO17">
        <v>11</v>
      </c>
      <c r="AP17" s="1" t="s">
        <v>673</v>
      </c>
      <c r="AS17">
        <f t="shared" si="9"/>
        <v>1</v>
      </c>
      <c r="AT17">
        <f t="shared" si="3"/>
        <v>0</v>
      </c>
      <c r="AW17">
        <v>15</v>
      </c>
      <c r="AX17" s="1" t="s">
        <v>451</v>
      </c>
      <c r="AY17" s="1" t="s">
        <v>681</v>
      </c>
      <c r="AZ17" s="55">
        <v>0</v>
      </c>
      <c r="BA17" t="s">
        <v>673</v>
      </c>
      <c r="BB17" s="55">
        <v>0.07</v>
      </c>
      <c r="BE17">
        <f t="shared" si="10"/>
        <v>1</v>
      </c>
      <c r="BF17">
        <f t="shared" si="4"/>
        <v>0</v>
      </c>
      <c r="BH17">
        <v>15</v>
      </c>
      <c r="BI17" s="1" t="s">
        <v>472</v>
      </c>
      <c r="BJ17" s="1" t="s">
        <v>435</v>
      </c>
      <c r="BK17" s="1" t="s">
        <v>435</v>
      </c>
      <c r="BL17" s="1" t="s">
        <v>451</v>
      </c>
      <c r="BM17" s="1" t="s">
        <v>452</v>
      </c>
      <c r="BN17" s="1"/>
      <c r="BP17">
        <f t="shared" si="11"/>
        <v>1</v>
      </c>
      <c r="BQ17">
        <f t="shared" si="5"/>
        <v>0</v>
      </c>
    </row>
    <row r="18" spans="1:69" ht="12.75">
      <c r="A18">
        <v>8.5</v>
      </c>
      <c r="B18" s="1" t="s">
        <v>450</v>
      </c>
      <c r="C18" s="1" t="s">
        <v>450</v>
      </c>
      <c r="D18" s="1" t="s">
        <v>482</v>
      </c>
      <c r="E18" s="1" t="s">
        <v>525</v>
      </c>
      <c r="F18" s="1" t="s">
        <v>471</v>
      </c>
      <c r="G18" s="1" t="s">
        <v>572</v>
      </c>
      <c r="H18" s="1"/>
      <c r="I18">
        <f t="shared" si="6"/>
        <v>1</v>
      </c>
      <c r="J18">
        <f t="shared" si="0"/>
        <v>0</v>
      </c>
      <c r="M18">
        <v>8.5</v>
      </c>
      <c r="N18" s="1"/>
      <c r="O18" s="1"/>
      <c r="P18" s="1" t="s">
        <v>450</v>
      </c>
      <c r="U18">
        <f t="shared" si="7"/>
        <v>1</v>
      </c>
      <c r="V18">
        <f t="shared" si="1"/>
        <v>0</v>
      </c>
      <c r="Y18">
        <v>16</v>
      </c>
      <c r="Z18" s="1" t="s">
        <v>435</v>
      </c>
      <c r="AA18" s="1" t="s">
        <v>597</v>
      </c>
      <c r="AB18" s="1" t="s">
        <v>628</v>
      </c>
      <c r="AC18" s="1"/>
      <c r="AD18" s="1" t="s">
        <v>643</v>
      </c>
      <c r="AE18" s="1" t="s">
        <v>656</v>
      </c>
      <c r="AG18">
        <f t="shared" si="8"/>
        <v>1</v>
      </c>
      <c r="AH18">
        <f t="shared" si="2"/>
        <v>0</v>
      </c>
      <c r="AK18">
        <v>16</v>
      </c>
      <c r="AL18">
        <v>5</v>
      </c>
      <c r="AM18">
        <v>8</v>
      </c>
      <c r="AN18" s="55">
        <v>0.7</v>
      </c>
      <c r="AO18">
        <v>11</v>
      </c>
      <c r="AP18" s="1" t="s">
        <v>673</v>
      </c>
      <c r="AS18">
        <f t="shared" si="9"/>
        <v>1</v>
      </c>
      <c r="AT18">
        <f t="shared" si="3"/>
        <v>0</v>
      </c>
      <c r="AW18">
        <v>16</v>
      </c>
      <c r="AX18" s="1" t="s">
        <v>436</v>
      </c>
      <c r="AY18" s="1" t="s">
        <v>682</v>
      </c>
      <c r="AZ18" s="55">
        <v>0</v>
      </c>
      <c r="BA18" t="s">
        <v>673</v>
      </c>
      <c r="BB18" s="55">
        <v>0.08</v>
      </c>
      <c r="BE18">
        <f t="shared" si="10"/>
        <v>1</v>
      </c>
      <c r="BF18">
        <f t="shared" si="4"/>
        <v>0</v>
      </c>
      <c r="BH18">
        <v>16</v>
      </c>
      <c r="BI18" s="1" t="s">
        <v>556</v>
      </c>
      <c r="BJ18" s="1" t="s">
        <v>452</v>
      </c>
      <c r="BK18" s="1" t="s">
        <v>453</v>
      </c>
      <c r="BL18" s="1" t="s">
        <v>436</v>
      </c>
      <c r="BM18" s="1" t="s">
        <v>453</v>
      </c>
      <c r="BN18" s="1"/>
      <c r="BP18">
        <f t="shared" si="11"/>
        <v>1</v>
      </c>
      <c r="BQ18">
        <f t="shared" si="5"/>
        <v>0</v>
      </c>
    </row>
    <row r="19" spans="1:69" ht="12.75">
      <c r="A19">
        <v>9</v>
      </c>
      <c r="B19" s="1"/>
      <c r="C19" s="1" t="s">
        <v>450</v>
      </c>
      <c r="D19" s="1" t="s">
        <v>483</v>
      </c>
      <c r="E19" s="1" t="s">
        <v>526</v>
      </c>
      <c r="F19" s="1" t="s">
        <v>471</v>
      </c>
      <c r="G19" s="1" t="s">
        <v>572</v>
      </c>
      <c r="H19" s="1"/>
      <c r="I19">
        <f t="shared" si="6"/>
        <v>1</v>
      </c>
      <c r="J19">
        <f t="shared" si="0"/>
        <v>0</v>
      </c>
      <c r="M19">
        <v>9</v>
      </c>
      <c r="N19" s="1"/>
      <c r="O19" s="1"/>
      <c r="P19" s="1"/>
      <c r="U19">
        <f t="shared" si="7"/>
        <v>1</v>
      </c>
      <c r="V19">
        <f t="shared" si="1"/>
        <v>0</v>
      </c>
      <c r="Y19">
        <v>17</v>
      </c>
      <c r="Z19" s="1" t="s">
        <v>435</v>
      </c>
      <c r="AA19" s="1" t="s">
        <v>598</v>
      </c>
      <c r="AB19" s="1" t="s">
        <v>599</v>
      </c>
      <c r="AC19" s="1"/>
      <c r="AD19" s="1" t="s">
        <v>644</v>
      </c>
      <c r="AE19" s="1" t="s">
        <v>656</v>
      </c>
      <c r="AG19">
        <f t="shared" si="8"/>
        <v>1</v>
      </c>
      <c r="AH19">
        <f t="shared" si="2"/>
        <v>0</v>
      </c>
      <c r="AK19">
        <v>17</v>
      </c>
      <c r="AL19">
        <v>6</v>
      </c>
      <c r="AM19">
        <v>8</v>
      </c>
      <c r="AN19" s="55">
        <v>0.75</v>
      </c>
      <c r="AO19">
        <v>14</v>
      </c>
      <c r="AP19" s="1" t="s">
        <v>673</v>
      </c>
      <c r="AS19">
        <f t="shared" si="9"/>
        <v>1</v>
      </c>
      <c r="AT19">
        <f t="shared" si="3"/>
        <v>0</v>
      </c>
      <c r="AW19">
        <v>17</v>
      </c>
      <c r="AX19" s="1" t="s">
        <v>435</v>
      </c>
      <c r="AY19" s="1" t="s">
        <v>683</v>
      </c>
      <c r="AZ19" s="55">
        <v>0</v>
      </c>
      <c r="BA19" t="s">
        <v>673</v>
      </c>
      <c r="BB19" s="55">
        <v>0.09</v>
      </c>
      <c r="BE19">
        <f t="shared" si="10"/>
        <v>1</v>
      </c>
      <c r="BF19">
        <f t="shared" si="4"/>
        <v>0</v>
      </c>
      <c r="BH19">
        <v>17</v>
      </c>
      <c r="BI19" s="1" t="s">
        <v>516</v>
      </c>
      <c r="BJ19" s="1" t="s">
        <v>454</v>
      </c>
      <c r="BK19" s="1" t="s">
        <v>454</v>
      </c>
      <c r="BL19" s="1" t="s">
        <v>436</v>
      </c>
      <c r="BM19" s="1" t="s">
        <v>454</v>
      </c>
      <c r="BN19" s="1"/>
      <c r="BP19">
        <f t="shared" si="11"/>
        <v>1</v>
      </c>
      <c r="BQ19">
        <f t="shared" si="5"/>
        <v>0</v>
      </c>
    </row>
    <row r="20" spans="1:69" ht="12.75">
      <c r="A20">
        <v>9.5</v>
      </c>
      <c r="B20" s="1"/>
      <c r="C20" s="1" t="s">
        <v>450</v>
      </c>
      <c r="D20" s="1" t="s">
        <v>484</v>
      </c>
      <c r="E20" s="1" t="s">
        <v>527</v>
      </c>
      <c r="F20" s="1" t="s">
        <v>555</v>
      </c>
      <c r="G20" s="1" t="s">
        <v>572</v>
      </c>
      <c r="H20" s="1"/>
      <c r="I20">
        <f t="shared" si="6"/>
        <v>1</v>
      </c>
      <c r="J20">
        <f t="shared" si="0"/>
        <v>0</v>
      </c>
      <c r="M20">
        <v>9.5</v>
      </c>
      <c r="N20" s="1"/>
      <c r="O20" s="1"/>
      <c r="P20" s="1"/>
      <c r="U20">
        <f t="shared" si="7"/>
        <v>1</v>
      </c>
      <c r="V20">
        <f t="shared" si="1"/>
        <v>0</v>
      </c>
      <c r="Y20">
        <v>18</v>
      </c>
      <c r="Z20" s="1" t="s">
        <v>452</v>
      </c>
      <c r="AA20" s="1" t="s">
        <v>600</v>
      </c>
      <c r="AB20" s="1" t="s">
        <v>625</v>
      </c>
      <c r="AC20" s="1"/>
      <c r="AD20" s="1" t="s">
        <v>645</v>
      </c>
      <c r="AE20" s="1" t="s">
        <v>657</v>
      </c>
      <c r="AG20">
        <f t="shared" si="8"/>
        <v>1</v>
      </c>
      <c r="AH20">
        <f t="shared" si="2"/>
        <v>0</v>
      </c>
      <c r="AK20">
        <v>18</v>
      </c>
      <c r="AL20">
        <v>7</v>
      </c>
      <c r="AM20">
        <v>9</v>
      </c>
      <c r="AN20" s="55">
        <v>0.85</v>
      </c>
      <c r="AO20">
        <v>18</v>
      </c>
      <c r="AP20" t="s">
        <v>675</v>
      </c>
      <c r="AS20">
        <f t="shared" si="9"/>
        <v>1</v>
      </c>
      <c r="AT20">
        <f t="shared" si="3"/>
        <v>0</v>
      </c>
      <c r="AW20">
        <v>18</v>
      </c>
      <c r="AX20" s="1" t="s">
        <v>452</v>
      </c>
      <c r="AY20" s="1" t="s">
        <v>684</v>
      </c>
      <c r="AZ20" s="55">
        <v>0</v>
      </c>
      <c r="BA20" t="s">
        <v>673</v>
      </c>
      <c r="BB20" s="55">
        <v>0.1</v>
      </c>
      <c r="BE20">
        <f t="shared" si="10"/>
        <v>1</v>
      </c>
      <c r="BF20">
        <f t="shared" si="4"/>
        <v>0</v>
      </c>
      <c r="BH20">
        <v>18</v>
      </c>
      <c r="BI20" s="1" t="s">
        <v>476</v>
      </c>
      <c r="BJ20" s="1" t="s">
        <v>461</v>
      </c>
      <c r="BK20" s="1" t="s">
        <v>455</v>
      </c>
      <c r="BL20" s="1" t="s">
        <v>435</v>
      </c>
      <c r="BM20" s="1" t="s">
        <v>455</v>
      </c>
      <c r="BN20" s="1"/>
      <c r="BP20">
        <f t="shared" si="11"/>
        <v>1</v>
      </c>
      <c r="BQ20">
        <f t="shared" si="5"/>
        <v>0</v>
      </c>
    </row>
    <row r="21" spans="1:69" ht="12.75">
      <c r="A21">
        <v>10</v>
      </c>
      <c r="B21" s="1"/>
      <c r="C21" s="1"/>
      <c r="D21" s="1" t="s">
        <v>485</v>
      </c>
      <c r="E21" s="1" t="s">
        <v>500</v>
      </c>
      <c r="F21" s="1" t="s">
        <v>555</v>
      </c>
      <c r="G21" s="1" t="s">
        <v>573</v>
      </c>
      <c r="H21" s="1"/>
      <c r="I21">
        <f t="shared" si="6"/>
        <v>1</v>
      </c>
      <c r="J21">
        <f t="shared" si="0"/>
        <v>0</v>
      </c>
      <c r="M21">
        <v>10</v>
      </c>
      <c r="N21" s="1"/>
      <c r="O21" s="1"/>
      <c r="P21" s="1"/>
      <c r="U21">
        <f t="shared" si="7"/>
        <v>1</v>
      </c>
      <c r="V21">
        <f t="shared" si="1"/>
        <v>0</v>
      </c>
      <c r="Y21">
        <v>19</v>
      </c>
      <c r="Z21" s="1" t="s">
        <v>452</v>
      </c>
      <c r="AA21" s="1" t="s">
        <v>600</v>
      </c>
      <c r="AB21" s="1" t="s">
        <v>625</v>
      </c>
      <c r="AC21" s="1" t="s">
        <v>451</v>
      </c>
      <c r="AD21" s="1" t="s">
        <v>646</v>
      </c>
      <c r="AE21" s="1" t="s">
        <v>658</v>
      </c>
      <c r="AG21">
        <f t="shared" si="8"/>
        <v>1</v>
      </c>
      <c r="AH21">
        <f t="shared" si="2"/>
        <v>0</v>
      </c>
      <c r="AK21">
        <v>18.5</v>
      </c>
      <c r="AL21">
        <v>7</v>
      </c>
      <c r="AM21">
        <v>9</v>
      </c>
      <c r="AN21" s="55">
        <v>0.9</v>
      </c>
      <c r="AO21">
        <v>20</v>
      </c>
      <c r="AP21" t="s">
        <v>675</v>
      </c>
      <c r="AS21">
        <f t="shared" si="9"/>
        <v>1</v>
      </c>
      <c r="AT21">
        <f t="shared" si="3"/>
        <v>0</v>
      </c>
      <c r="AW21">
        <v>18.5</v>
      </c>
      <c r="AX21" s="1" t="s">
        <v>452</v>
      </c>
      <c r="AY21" s="1" t="s">
        <v>685</v>
      </c>
      <c r="AZ21" s="55">
        <v>0</v>
      </c>
      <c r="BA21" t="s">
        <v>693</v>
      </c>
      <c r="BB21" s="55">
        <v>0.11</v>
      </c>
      <c r="BE21">
        <f t="shared" si="10"/>
        <v>1</v>
      </c>
      <c r="BF21">
        <f t="shared" si="4"/>
        <v>0</v>
      </c>
      <c r="BH21">
        <v>19</v>
      </c>
      <c r="BI21" s="1" t="s">
        <v>477</v>
      </c>
      <c r="BJ21" s="1" t="s">
        <v>463</v>
      </c>
      <c r="BK21" s="1" t="s">
        <v>461</v>
      </c>
      <c r="BL21" s="1" t="s">
        <v>452</v>
      </c>
      <c r="BM21" s="1" t="s">
        <v>461</v>
      </c>
      <c r="BN21" s="1"/>
      <c r="BP21">
        <f t="shared" si="11"/>
        <v>1</v>
      </c>
      <c r="BQ21">
        <f t="shared" si="5"/>
        <v>0</v>
      </c>
    </row>
    <row r="22" spans="1:69" ht="12.75">
      <c r="A22">
        <v>10.5</v>
      </c>
      <c r="B22" s="1"/>
      <c r="C22" s="1"/>
      <c r="D22" s="1" t="s">
        <v>486</v>
      </c>
      <c r="E22" s="1" t="s">
        <v>528</v>
      </c>
      <c r="F22" s="1" t="s">
        <v>555</v>
      </c>
      <c r="G22" s="1" t="s">
        <v>574</v>
      </c>
      <c r="H22" s="1"/>
      <c r="I22">
        <f t="shared" si="6"/>
        <v>1</v>
      </c>
      <c r="J22">
        <f t="shared" si="0"/>
        <v>0</v>
      </c>
      <c r="M22">
        <v>10.5</v>
      </c>
      <c r="N22" s="1"/>
      <c r="O22" s="1"/>
      <c r="P22" s="1"/>
      <c r="U22">
        <f t="shared" si="7"/>
        <v>1</v>
      </c>
      <c r="V22">
        <f t="shared" si="1"/>
        <v>0</v>
      </c>
      <c r="Y22">
        <v>20</v>
      </c>
      <c r="Z22" s="1" t="s">
        <v>617</v>
      </c>
      <c r="AA22" s="1" t="s">
        <v>600</v>
      </c>
      <c r="AB22" s="1" t="s">
        <v>625</v>
      </c>
      <c r="AC22" s="1" t="s">
        <v>451</v>
      </c>
      <c r="AD22" s="1" t="s">
        <v>647</v>
      </c>
      <c r="AE22" s="1" t="s">
        <v>659</v>
      </c>
      <c r="AG22">
        <f t="shared" si="8"/>
        <v>1</v>
      </c>
      <c r="AH22">
        <f t="shared" si="2"/>
        <v>0</v>
      </c>
      <c r="AK22">
        <v>19</v>
      </c>
      <c r="AL22">
        <v>8</v>
      </c>
      <c r="AM22">
        <v>9</v>
      </c>
      <c r="AN22" s="55">
        <v>0.95</v>
      </c>
      <c r="AO22" t="s">
        <v>672</v>
      </c>
      <c r="AP22">
        <v>1</v>
      </c>
      <c r="AS22">
        <f t="shared" si="9"/>
        <v>1</v>
      </c>
      <c r="AT22">
        <f t="shared" si="3"/>
        <v>0</v>
      </c>
      <c r="AW22">
        <v>19</v>
      </c>
      <c r="AX22" s="1" t="s">
        <v>452</v>
      </c>
      <c r="AY22" s="1" t="s">
        <v>686</v>
      </c>
      <c r="AZ22" s="55">
        <v>0</v>
      </c>
      <c r="BA22" t="s">
        <v>693</v>
      </c>
      <c r="BB22" s="55">
        <v>0.12</v>
      </c>
      <c r="BE22">
        <f t="shared" si="10"/>
        <v>1</v>
      </c>
      <c r="BF22">
        <f t="shared" si="4"/>
        <v>0</v>
      </c>
      <c r="BH22">
        <v>20</v>
      </c>
      <c r="BI22" s="1" t="s">
        <v>517</v>
      </c>
      <c r="BJ22" s="1" t="s">
        <v>465</v>
      </c>
      <c r="BK22" s="1" t="s">
        <v>462</v>
      </c>
      <c r="BL22" s="1" t="s">
        <v>452</v>
      </c>
      <c r="BM22" s="1" t="s">
        <v>462</v>
      </c>
      <c r="BN22" s="1"/>
      <c r="BP22">
        <f t="shared" si="11"/>
        <v>1</v>
      </c>
      <c r="BQ22">
        <f t="shared" si="5"/>
        <v>0</v>
      </c>
    </row>
    <row r="23" spans="1:69" ht="12.75">
      <c r="A23">
        <v>11</v>
      </c>
      <c r="B23" s="1"/>
      <c r="C23" s="1"/>
      <c r="D23" s="1" t="s">
        <v>487</v>
      </c>
      <c r="E23" s="1" t="s">
        <v>501</v>
      </c>
      <c r="F23" s="1" t="s">
        <v>555</v>
      </c>
      <c r="G23" s="1" t="s">
        <v>575</v>
      </c>
      <c r="H23" s="1"/>
      <c r="I23">
        <f t="shared" si="6"/>
        <v>1</v>
      </c>
      <c r="J23">
        <f t="shared" si="0"/>
        <v>0</v>
      </c>
      <c r="M23">
        <v>11</v>
      </c>
      <c r="N23" s="1"/>
      <c r="O23" s="1"/>
      <c r="P23" s="1"/>
      <c r="U23">
        <f t="shared" si="7"/>
        <v>1</v>
      </c>
      <c r="V23">
        <f t="shared" si="1"/>
        <v>0</v>
      </c>
      <c r="Y23">
        <v>21</v>
      </c>
      <c r="Z23" s="1" t="s">
        <v>618</v>
      </c>
      <c r="AA23" s="1" t="s">
        <v>600</v>
      </c>
      <c r="AB23" s="1" t="s">
        <v>625</v>
      </c>
      <c r="AC23" s="1" t="s">
        <v>436</v>
      </c>
      <c r="AD23" s="1" t="s">
        <v>648</v>
      </c>
      <c r="AE23" s="1" t="s">
        <v>660</v>
      </c>
      <c r="AG23">
        <f t="shared" si="8"/>
        <v>1</v>
      </c>
      <c r="AH23">
        <f t="shared" si="2"/>
        <v>0</v>
      </c>
      <c r="AK23">
        <v>20</v>
      </c>
      <c r="AL23">
        <v>9</v>
      </c>
      <c r="AM23">
        <v>9</v>
      </c>
      <c r="AN23" s="55">
        <v>0.96</v>
      </c>
      <c r="AO23" t="s">
        <v>672</v>
      </c>
      <c r="AP23">
        <v>2</v>
      </c>
      <c r="AS23">
        <f t="shared" si="9"/>
        <v>1</v>
      </c>
      <c r="AT23">
        <f t="shared" si="3"/>
        <v>0</v>
      </c>
      <c r="AW23">
        <v>20</v>
      </c>
      <c r="AX23" s="1" t="s">
        <v>452</v>
      </c>
      <c r="AY23" s="1" t="s">
        <v>687</v>
      </c>
      <c r="AZ23" s="55">
        <v>0</v>
      </c>
      <c r="BA23" t="s">
        <v>693</v>
      </c>
      <c r="BB23" s="55">
        <v>0.13</v>
      </c>
      <c r="BE23">
        <f t="shared" si="10"/>
        <v>1</v>
      </c>
      <c r="BF23">
        <f t="shared" si="4"/>
        <v>0</v>
      </c>
      <c r="BH23">
        <v>21</v>
      </c>
      <c r="BI23" s="1" t="s">
        <v>518</v>
      </c>
      <c r="BJ23" s="1" t="s">
        <v>466</v>
      </c>
      <c r="BK23" s="1" t="s">
        <v>463</v>
      </c>
      <c r="BL23" s="1" t="s">
        <v>453</v>
      </c>
      <c r="BM23" s="1" t="s">
        <v>463</v>
      </c>
      <c r="BN23" s="1"/>
      <c r="BP23">
        <f t="shared" si="11"/>
        <v>1</v>
      </c>
      <c r="BQ23">
        <f t="shared" si="5"/>
        <v>0</v>
      </c>
    </row>
    <row r="24" spans="1:69" ht="12.75">
      <c r="A24">
        <v>11.5</v>
      </c>
      <c r="B24" s="1"/>
      <c r="C24" s="1"/>
      <c r="D24" s="1" t="s">
        <v>488</v>
      </c>
      <c r="E24" s="1" t="s">
        <v>529</v>
      </c>
      <c r="F24" s="1" t="s">
        <v>472</v>
      </c>
      <c r="G24" s="1" t="s">
        <v>575</v>
      </c>
      <c r="H24" s="1"/>
      <c r="I24">
        <f t="shared" si="6"/>
        <v>1</v>
      </c>
      <c r="J24">
        <f t="shared" si="0"/>
        <v>0</v>
      </c>
      <c r="M24">
        <v>11.5</v>
      </c>
      <c r="N24" s="1"/>
      <c r="O24" s="1"/>
      <c r="P24" s="1"/>
      <c r="U24">
        <f t="shared" si="7"/>
        <v>1</v>
      </c>
      <c r="V24">
        <f t="shared" si="1"/>
        <v>0</v>
      </c>
      <c r="Y24">
        <v>22</v>
      </c>
      <c r="Z24" s="1" t="s">
        <v>619</v>
      </c>
      <c r="AA24" s="1" t="s">
        <v>600</v>
      </c>
      <c r="AB24" s="1" t="s">
        <v>625</v>
      </c>
      <c r="AC24" s="1" t="s">
        <v>436</v>
      </c>
      <c r="AD24" s="1" t="s">
        <v>649</v>
      </c>
      <c r="AE24" s="1" t="s">
        <v>661</v>
      </c>
      <c r="AG24">
        <f t="shared" si="8"/>
        <v>1</v>
      </c>
      <c r="AH24">
        <f t="shared" si="2"/>
        <v>0</v>
      </c>
      <c r="AK24">
        <v>21</v>
      </c>
      <c r="AL24">
        <v>10</v>
      </c>
      <c r="AM24">
        <v>9</v>
      </c>
      <c r="AN24" s="55">
        <v>0.97</v>
      </c>
      <c r="AO24" t="s">
        <v>672</v>
      </c>
      <c r="AP24">
        <v>3</v>
      </c>
      <c r="AS24">
        <f t="shared" si="9"/>
        <v>1</v>
      </c>
      <c r="AT24">
        <f t="shared" si="3"/>
        <v>0</v>
      </c>
      <c r="AW24">
        <v>21</v>
      </c>
      <c r="AX24" s="1" t="s">
        <v>452</v>
      </c>
      <c r="AY24" s="1" t="s">
        <v>688</v>
      </c>
      <c r="AZ24" s="55">
        <v>0</v>
      </c>
      <c r="BA24" t="s">
        <v>693</v>
      </c>
      <c r="BB24" s="55">
        <v>0.14</v>
      </c>
      <c r="BE24">
        <f t="shared" si="10"/>
        <v>1</v>
      </c>
      <c r="BF24">
        <f t="shared" si="4"/>
        <v>0</v>
      </c>
      <c r="BH24">
        <v>22</v>
      </c>
      <c r="BI24" s="1" t="s">
        <v>481</v>
      </c>
      <c r="BJ24" s="1" t="s">
        <v>700</v>
      </c>
      <c r="BK24" s="1" t="s">
        <v>464</v>
      </c>
      <c r="BL24" s="1" t="s">
        <v>453</v>
      </c>
      <c r="BM24" s="1" t="s">
        <v>464</v>
      </c>
      <c r="BN24" s="1"/>
      <c r="BP24">
        <f t="shared" si="11"/>
        <v>1</v>
      </c>
      <c r="BQ24">
        <f t="shared" si="5"/>
        <v>0</v>
      </c>
    </row>
    <row r="25" spans="1:69" ht="12.75">
      <c r="A25">
        <v>12</v>
      </c>
      <c r="B25" s="1"/>
      <c r="C25" s="1" t="s">
        <v>451</v>
      </c>
      <c r="D25" s="1" t="s">
        <v>489</v>
      </c>
      <c r="E25" s="1" t="s">
        <v>530</v>
      </c>
      <c r="F25" s="1" t="s">
        <v>472</v>
      </c>
      <c r="G25" s="1" t="s">
        <v>576</v>
      </c>
      <c r="H25" s="1"/>
      <c r="I25">
        <f t="shared" si="6"/>
        <v>1</v>
      </c>
      <c r="J25">
        <f t="shared" si="0"/>
        <v>0</v>
      </c>
      <c r="M25">
        <v>12</v>
      </c>
      <c r="N25" s="1"/>
      <c r="O25" s="1"/>
      <c r="P25" s="1"/>
      <c r="U25">
        <f t="shared" si="7"/>
        <v>1</v>
      </c>
      <c r="V25">
        <f t="shared" si="1"/>
        <v>0</v>
      </c>
      <c r="Y25">
        <v>23</v>
      </c>
      <c r="Z25" s="1" t="s">
        <v>620</v>
      </c>
      <c r="AA25" s="1" t="s">
        <v>600</v>
      </c>
      <c r="AB25" s="1" t="s">
        <v>625</v>
      </c>
      <c r="AC25" s="1" t="s">
        <v>435</v>
      </c>
      <c r="AD25" s="1" t="s">
        <v>650</v>
      </c>
      <c r="AE25" s="1" t="s">
        <v>662</v>
      </c>
      <c r="AG25">
        <f t="shared" si="8"/>
        <v>1</v>
      </c>
      <c r="AH25">
        <f t="shared" si="2"/>
        <v>0</v>
      </c>
      <c r="AK25">
        <v>22</v>
      </c>
      <c r="AL25">
        <v>11</v>
      </c>
      <c r="AM25">
        <v>9</v>
      </c>
      <c r="AN25" s="55">
        <v>0.98</v>
      </c>
      <c r="AO25" t="s">
        <v>672</v>
      </c>
      <c r="AP25">
        <v>4</v>
      </c>
      <c r="AS25">
        <f t="shared" si="9"/>
        <v>1</v>
      </c>
      <c r="AT25">
        <f t="shared" si="3"/>
        <v>0</v>
      </c>
      <c r="AW25">
        <v>22</v>
      </c>
      <c r="AX25" s="1" t="s">
        <v>452</v>
      </c>
      <c r="AY25" s="1" t="s">
        <v>689</v>
      </c>
      <c r="AZ25" s="55">
        <v>0</v>
      </c>
      <c r="BA25" t="s">
        <v>693</v>
      </c>
      <c r="BB25" s="55">
        <v>0.15</v>
      </c>
      <c r="BE25">
        <f t="shared" si="10"/>
        <v>1</v>
      </c>
      <c r="BF25">
        <f t="shared" si="4"/>
        <v>0</v>
      </c>
      <c r="BH25">
        <v>23</v>
      </c>
      <c r="BI25" s="1" t="s">
        <v>519</v>
      </c>
      <c r="BJ25" s="1" t="s">
        <v>701</v>
      </c>
      <c r="BK25" s="1" t="s">
        <v>465</v>
      </c>
      <c r="BL25" s="1" t="s">
        <v>454</v>
      </c>
      <c r="BM25" s="1" t="s">
        <v>465</v>
      </c>
      <c r="BN25" s="1"/>
      <c r="BP25">
        <f t="shared" si="11"/>
        <v>1</v>
      </c>
      <c r="BQ25">
        <f t="shared" si="5"/>
        <v>0</v>
      </c>
    </row>
    <row r="26" spans="1:69" ht="12.75">
      <c r="A26">
        <v>12.5</v>
      </c>
      <c r="B26" s="1"/>
      <c r="C26" s="1" t="s">
        <v>451</v>
      </c>
      <c r="D26" s="1" t="s">
        <v>490</v>
      </c>
      <c r="E26" s="1" t="s">
        <v>531</v>
      </c>
      <c r="F26" s="1" t="s">
        <v>472</v>
      </c>
      <c r="G26" s="1" t="s">
        <v>576</v>
      </c>
      <c r="H26" s="1"/>
      <c r="I26">
        <f t="shared" si="6"/>
        <v>1</v>
      </c>
      <c r="J26">
        <f t="shared" si="0"/>
        <v>0</v>
      </c>
      <c r="M26">
        <v>12.5</v>
      </c>
      <c r="N26" s="1"/>
      <c r="O26" s="1"/>
      <c r="P26" s="1" t="s">
        <v>451</v>
      </c>
      <c r="U26">
        <f t="shared" si="7"/>
        <v>1</v>
      </c>
      <c r="V26">
        <f t="shared" si="1"/>
        <v>0</v>
      </c>
      <c r="Y26">
        <v>24</v>
      </c>
      <c r="Z26" s="1" t="s">
        <v>621</v>
      </c>
      <c r="AA26" s="1" t="s">
        <v>600</v>
      </c>
      <c r="AB26" s="1" t="s">
        <v>625</v>
      </c>
      <c r="AC26" s="1" t="s">
        <v>435</v>
      </c>
      <c r="AD26" s="1" t="s">
        <v>651</v>
      </c>
      <c r="AE26" s="1" t="s">
        <v>663</v>
      </c>
      <c r="AG26">
        <f t="shared" si="8"/>
        <v>1</v>
      </c>
      <c r="AH26">
        <f t="shared" si="2"/>
        <v>0</v>
      </c>
      <c r="AK26">
        <v>23</v>
      </c>
      <c r="AL26">
        <v>12</v>
      </c>
      <c r="AM26">
        <v>9</v>
      </c>
      <c r="AN26" s="55">
        <v>0.99</v>
      </c>
      <c r="AO26" t="s">
        <v>672</v>
      </c>
      <c r="AP26">
        <v>5</v>
      </c>
      <c r="AS26">
        <f t="shared" si="9"/>
        <v>1</v>
      </c>
      <c r="AT26">
        <f t="shared" si="3"/>
        <v>0</v>
      </c>
      <c r="AW26">
        <v>23</v>
      </c>
      <c r="AX26" s="1" t="s">
        <v>452</v>
      </c>
      <c r="AY26" s="1" t="s">
        <v>690</v>
      </c>
      <c r="AZ26" s="55">
        <v>0</v>
      </c>
      <c r="BA26" t="s">
        <v>693</v>
      </c>
      <c r="BB26" s="55">
        <v>0.16</v>
      </c>
      <c r="BE26">
        <f t="shared" si="10"/>
        <v>1</v>
      </c>
      <c r="BF26">
        <f t="shared" si="4"/>
        <v>0</v>
      </c>
      <c r="BH26">
        <v>24</v>
      </c>
      <c r="BI26" s="1" t="s">
        <v>520</v>
      </c>
      <c r="BJ26" s="1" t="s">
        <v>702</v>
      </c>
      <c r="BK26" s="1" t="s">
        <v>703</v>
      </c>
      <c r="BL26" s="1" t="s">
        <v>455</v>
      </c>
      <c r="BM26" s="1" t="s">
        <v>703</v>
      </c>
      <c r="BN26" s="1"/>
      <c r="BP26">
        <f t="shared" si="11"/>
        <v>1</v>
      </c>
      <c r="BQ26">
        <f t="shared" si="5"/>
        <v>0</v>
      </c>
    </row>
    <row r="27" spans="1:69" ht="12.75">
      <c r="A27">
        <v>13</v>
      </c>
      <c r="B27" s="1" t="s">
        <v>451</v>
      </c>
      <c r="C27" s="1" t="s">
        <v>451</v>
      </c>
      <c r="D27" s="1" t="s">
        <v>491</v>
      </c>
      <c r="E27" s="1" t="s">
        <v>532</v>
      </c>
      <c r="F27" s="1" t="s">
        <v>472</v>
      </c>
      <c r="G27" s="1" t="s">
        <v>577</v>
      </c>
      <c r="H27" s="1"/>
      <c r="I27">
        <f t="shared" si="6"/>
        <v>1</v>
      </c>
      <c r="J27">
        <f t="shared" si="0"/>
        <v>0</v>
      </c>
      <c r="M27">
        <v>13</v>
      </c>
      <c r="N27" s="1"/>
      <c r="O27" s="1" t="s">
        <v>451</v>
      </c>
      <c r="P27" s="1" t="s">
        <v>451</v>
      </c>
      <c r="U27">
        <f t="shared" si="7"/>
        <v>1</v>
      </c>
      <c r="V27">
        <f t="shared" si="1"/>
        <v>0</v>
      </c>
      <c r="Y27">
        <v>25</v>
      </c>
      <c r="Z27" s="1" t="s">
        <v>621</v>
      </c>
      <c r="AA27" s="1" t="s">
        <v>625</v>
      </c>
      <c r="AB27" s="1" t="s">
        <v>625</v>
      </c>
      <c r="AC27" s="1" t="s">
        <v>452</v>
      </c>
      <c r="AD27" s="1" t="s">
        <v>652</v>
      </c>
      <c r="AE27" s="1" t="s">
        <v>664</v>
      </c>
      <c r="AG27">
        <f t="shared" si="8"/>
        <v>1</v>
      </c>
      <c r="AH27">
        <f t="shared" si="2"/>
        <v>0</v>
      </c>
      <c r="AK27">
        <v>24</v>
      </c>
      <c r="AL27">
        <v>15</v>
      </c>
      <c r="AM27">
        <v>9</v>
      </c>
      <c r="AN27" s="55">
        <v>1</v>
      </c>
      <c r="AO27" t="s">
        <v>672</v>
      </c>
      <c r="AP27">
        <v>6</v>
      </c>
      <c r="AS27">
        <f t="shared" si="9"/>
        <v>1</v>
      </c>
      <c r="AT27">
        <f t="shared" si="3"/>
        <v>0</v>
      </c>
      <c r="AW27">
        <v>24</v>
      </c>
      <c r="AX27" s="1" t="s">
        <v>452</v>
      </c>
      <c r="AY27" s="1" t="s">
        <v>691</v>
      </c>
      <c r="AZ27" s="55">
        <v>0</v>
      </c>
      <c r="BA27" t="s">
        <v>693</v>
      </c>
      <c r="BB27" s="55">
        <v>0.18</v>
      </c>
      <c r="BE27">
        <f t="shared" si="10"/>
        <v>1</v>
      </c>
      <c r="BF27">
        <f t="shared" si="4"/>
        <v>0</v>
      </c>
      <c r="BH27">
        <v>25</v>
      </c>
      <c r="BI27" s="1" t="s">
        <v>699</v>
      </c>
      <c r="BJ27" s="1" t="s">
        <v>702</v>
      </c>
      <c r="BK27" s="1" t="s">
        <v>466</v>
      </c>
      <c r="BL27" s="1" t="s">
        <v>461</v>
      </c>
      <c r="BM27" s="1" t="s">
        <v>466</v>
      </c>
      <c r="BN27" s="1"/>
      <c r="BP27">
        <f t="shared" si="11"/>
        <v>1</v>
      </c>
      <c r="BQ27">
        <f t="shared" si="5"/>
        <v>0</v>
      </c>
    </row>
    <row r="28" spans="1:66" ht="12.75">
      <c r="A28">
        <v>13.5</v>
      </c>
      <c r="B28" s="1" t="s">
        <v>451</v>
      </c>
      <c r="C28" s="1" t="s">
        <v>451</v>
      </c>
      <c r="D28" s="1" t="s">
        <v>492</v>
      </c>
      <c r="E28" s="1" t="s">
        <v>502</v>
      </c>
      <c r="F28" s="1" t="s">
        <v>556</v>
      </c>
      <c r="G28" s="1" t="s">
        <v>577</v>
      </c>
      <c r="H28" s="1"/>
      <c r="I28">
        <f t="shared" si="6"/>
        <v>1</v>
      </c>
      <c r="J28">
        <f t="shared" si="0"/>
        <v>0</v>
      </c>
      <c r="M28">
        <v>13.5</v>
      </c>
      <c r="N28" s="1" t="s">
        <v>450</v>
      </c>
      <c r="O28" s="1" t="s">
        <v>451</v>
      </c>
      <c r="P28" s="1" t="s">
        <v>451</v>
      </c>
      <c r="U28">
        <f t="shared" si="7"/>
        <v>1</v>
      </c>
      <c r="V28">
        <f t="shared" si="1"/>
        <v>0</v>
      </c>
      <c r="Z28" s="1"/>
      <c r="AA28" s="1"/>
      <c r="AB28" s="1"/>
      <c r="AC28" s="1"/>
      <c r="AD28" s="1"/>
      <c r="AE28" s="1"/>
      <c r="AK28">
        <v>25</v>
      </c>
      <c r="AL28">
        <v>20</v>
      </c>
      <c r="AM28">
        <v>9</v>
      </c>
      <c r="AN28" s="55">
        <v>1</v>
      </c>
      <c r="AO28" t="s">
        <v>672</v>
      </c>
      <c r="AP28">
        <v>7</v>
      </c>
      <c r="AS28">
        <f t="shared" si="9"/>
        <v>1</v>
      </c>
      <c r="AT28">
        <f t="shared" si="3"/>
        <v>0</v>
      </c>
      <c r="AW28">
        <v>25</v>
      </c>
      <c r="AX28" s="1" t="s">
        <v>452</v>
      </c>
      <c r="AY28" s="1" t="s">
        <v>692</v>
      </c>
      <c r="AZ28" s="55">
        <v>0</v>
      </c>
      <c r="BA28" t="s">
        <v>693</v>
      </c>
      <c r="BB28" s="55">
        <v>0.2</v>
      </c>
      <c r="BE28">
        <f t="shared" si="10"/>
        <v>1</v>
      </c>
      <c r="BF28">
        <f t="shared" si="4"/>
        <v>0</v>
      </c>
      <c r="BI28" s="1"/>
      <c r="BN28" s="1"/>
    </row>
    <row r="29" spans="1:70" ht="12.75">
      <c r="A29">
        <v>14</v>
      </c>
      <c r="B29" s="1" t="s">
        <v>451</v>
      </c>
      <c r="C29" s="1" t="s">
        <v>436</v>
      </c>
      <c r="D29" s="1" t="s">
        <v>493</v>
      </c>
      <c r="E29" s="1" t="s">
        <v>533</v>
      </c>
      <c r="F29" s="1" t="s">
        <v>556</v>
      </c>
      <c r="G29" s="1" t="s">
        <v>579</v>
      </c>
      <c r="H29" s="1"/>
      <c r="I29">
        <f t="shared" si="6"/>
        <v>1</v>
      </c>
      <c r="J29">
        <f t="shared" si="0"/>
        <v>0</v>
      </c>
      <c r="M29">
        <v>14</v>
      </c>
      <c r="N29" s="1" t="s">
        <v>450</v>
      </c>
      <c r="O29" s="1" t="s">
        <v>451</v>
      </c>
      <c r="P29" s="1" t="s">
        <v>436</v>
      </c>
      <c r="U29">
        <f t="shared" si="7"/>
        <v>1</v>
      </c>
      <c r="V29">
        <f t="shared" si="1"/>
        <v>0</v>
      </c>
      <c r="Z29" s="1"/>
      <c r="AA29" s="1"/>
      <c r="AB29" s="1"/>
      <c r="AC29" s="1"/>
      <c r="AD29" s="1"/>
      <c r="AE29" s="1"/>
      <c r="AH29">
        <f>SUM(AH3:AH27)</f>
        <v>0</v>
      </c>
      <c r="AI29" t="s">
        <v>615</v>
      </c>
      <c r="AT29">
        <f>SUM(AT3:AT27)</f>
        <v>0</v>
      </c>
      <c r="AU29" t="s">
        <v>671</v>
      </c>
      <c r="BB29" s="55"/>
      <c r="BF29">
        <f>SUM(BF3:BF27)</f>
        <v>0</v>
      </c>
      <c r="BG29" t="s">
        <v>676</v>
      </c>
      <c r="BI29" s="1"/>
      <c r="BN29" s="1"/>
      <c r="BQ29">
        <f>SUM(BQ3:BQ27)</f>
        <v>0</v>
      </c>
      <c r="BR29" t="s">
        <v>694</v>
      </c>
    </row>
    <row r="30" spans="1:66" ht="12.75">
      <c r="A30">
        <v>14.5</v>
      </c>
      <c r="B30" s="1" t="s">
        <v>451</v>
      </c>
      <c r="C30" s="1" t="s">
        <v>436</v>
      </c>
      <c r="D30" s="1" t="s">
        <v>494</v>
      </c>
      <c r="E30" s="1" t="s">
        <v>534</v>
      </c>
      <c r="F30" s="1" t="s">
        <v>556</v>
      </c>
      <c r="G30" s="1" t="s">
        <v>578</v>
      </c>
      <c r="H30" s="1"/>
      <c r="I30">
        <f t="shared" si="6"/>
        <v>1</v>
      </c>
      <c r="J30">
        <f t="shared" si="0"/>
        <v>0</v>
      </c>
      <c r="M30">
        <v>14.5</v>
      </c>
      <c r="N30" s="1" t="s">
        <v>450</v>
      </c>
      <c r="O30" s="1" t="s">
        <v>436</v>
      </c>
      <c r="P30" s="1" t="s">
        <v>436</v>
      </c>
      <c r="U30">
        <f t="shared" si="7"/>
        <v>1</v>
      </c>
      <c r="V30">
        <f t="shared" si="1"/>
        <v>0</v>
      </c>
      <c r="Y30" t="s">
        <v>434</v>
      </c>
      <c r="Z30" s="1" t="e">
        <f>INDEX(Z3:Z25,AH29)</f>
        <v>#VALUE!</v>
      </c>
      <c r="AA30" s="1" t="e">
        <f>INDEX(AA3:AA25,AH29)</f>
        <v>#VALUE!</v>
      </c>
      <c r="AB30" s="1" t="e">
        <f>INDEX(AB3:AB25,AH29)</f>
        <v>#VALUE!</v>
      </c>
      <c r="AC30" s="1" t="e">
        <f>INDEX(AC3:AC25,AH29)</f>
        <v>#VALUE!</v>
      </c>
      <c r="AD30" s="1" t="e">
        <f>INDEX(AD3:AD25,AH29)</f>
        <v>#VALUE!</v>
      </c>
      <c r="AE30" s="1" t="e">
        <f>INDEX(AE3:AE25,AH29)</f>
        <v>#VALUE!</v>
      </c>
      <c r="BB30" s="55"/>
      <c r="BH30" t="s">
        <v>434</v>
      </c>
      <c r="BI30" s="1" t="e">
        <f>INDEX(BI3:BI25,BQ29)</f>
        <v>#VALUE!</v>
      </c>
      <c r="BJ30" s="1" t="e">
        <f>INDEX(BJ3:BJ25,BQ29)</f>
        <v>#VALUE!</v>
      </c>
      <c r="BK30" s="1" t="e">
        <f>INDEX(BK3:BK25,BQ29)</f>
        <v>#VALUE!</v>
      </c>
      <c r="BL30" s="1" t="e">
        <f>INDEX(BL3:BL25,BQ29)</f>
        <v>#VALUE!</v>
      </c>
      <c r="BM30" s="1" t="e">
        <f>INDEX(BM3:BM25,BQ29)</f>
        <v>#VALUE!</v>
      </c>
      <c r="BN30" s="1"/>
    </row>
    <row r="31" spans="1:66" ht="12.75">
      <c r="A31">
        <v>15</v>
      </c>
      <c r="B31" s="1" t="s">
        <v>451</v>
      </c>
      <c r="C31" s="1" t="s">
        <v>435</v>
      </c>
      <c r="D31" s="1" t="s">
        <v>495</v>
      </c>
      <c r="E31" s="1" t="s">
        <v>535</v>
      </c>
      <c r="F31" s="1" t="s">
        <v>473</v>
      </c>
      <c r="G31" s="1" t="s">
        <v>580</v>
      </c>
      <c r="H31" s="1"/>
      <c r="I31">
        <f t="shared" si="6"/>
        <v>1</v>
      </c>
      <c r="J31">
        <f t="shared" si="0"/>
        <v>0</v>
      </c>
      <c r="M31">
        <v>15</v>
      </c>
      <c r="N31" s="1" t="s">
        <v>449</v>
      </c>
      <c r="O31" s="1" t="s">
        <v>436</v>
      </c>
      <c r="P31" s="1" t="s">
        <v>436</v>
      </c>
      <c r="U31">
        <f t="shared" si="7"/>
        <v>1</v>
      </c>
      <c r="V31">
        <f t="shared" si="1"/>
        <v>0</v>
      </c>
      <c r="Z31" s="1" t="s">
        <v>610</v>
      </c>
      <c r="AA31" s="1" t="s">
        <v>611</v>
      </c>
      <c r="AB31" s="1" t="s">
        <v>612</v>
      </c>
      <c r="AC31" s="1" t="s">
        <v>257</v>
      </c>
      <c r="AD31" s="1" t="s">
        <v>613</v>
      </c>
      <c r="AE31" s="1" t="s">
        <v>614</v>
      </c>
      <c r="AK31" t="s">
        <v>434</v>
      </c>
      <c r="AL31" s="1" t="e">
        <f>INDEX(AL3:AL28,AT29)</f>
        <v>#VALUE!</v>
      </c>
      <c r="AM31" s="1" t="e">
        <f>INDEX(AM3:AM28,AT29)</f>
        <v>#VALUE!</v>
      </c>
      <c r="AN31" s="55" t="e">
        <f>INDEX(AN3:AN28,AT29)</f>
        <v>#VALUE!</v>
      </c>
      <c r="AO31" s="1" t="e">
        <f>INDEX(AO3:AO28,AT29)</f>
        <v>#VALUE!</v>
      </c>
      <c r="AP31" s="1" t="e">
        <f>INDEX(AP3:AP28,AT29)</f>
        <v>#VALUE!</v>
      </c>
      <c r="AQ31" s="55" t="e">
        <f>INDEX(AQ3:AQ28,AT29)</f>
        <v>#VALUE!</v>
      </c>
      <c r="AW31" t="s">
        <v>434</v>
      </c>
      <c r="AX31" s="1" t="e">
        <f>INDEX(AX3:AX28,BF29)</f>
        <v>#VALUE!</v>
      </c>
      <c r="AY31" s="1" t="e">
        <f>INDEX(AY3:AY28,BF29)</f>
        <v>#VALUE!</v>
      </c>
      <c r="AZ31" s="55" t="e">
        <f>INDEX(AZ3:AZ28,BF29)</f>
        <v>#VALUE!</v>
      </c>
      <c r="BA31" s="1" t="e">
        <f>INDEX(BA3:BA28,BF29)</f>
        <v>#VALUE!</v>
      </c>
      <c r="BB31" s="55" t="e">
        <f>INDEX(BB3:BB28,BF29)</f>
        <v>#VALUE!</v>
      </c>
      <c r="BC31" s="55"/>
      <c r="BI31" t="s">
        <v>695</v>
      </c>
      <c r="BJ31" s="1" t="s">
        <v>696</v>
      </c>
      <c r="BK31" s="1" t="s">
        <v>697</v>
      </c>
      <c r="BL31" s="1" t="s">
        <v>698</v>
      </c>
      <c r="BM31" s="1" t="s">
        <v>133</v>
      </c>
      <c r="BN31" s="1"/>
    </row>
    <row r="32" spans="1:90" ht="12.75">
      <c r="A32">
        <v>15.5</v>
      </c>
      <c r="B32" s="1" t="s">
        <v>451</v>
      </c>
      <c r="C32" s="1" t="s">
        <v>435</v>
      </c>
      <c r="D32" s="1" t="s">
        <v>496</v>
      </c>
      <c r="E32" s="1" t="s">
        <v>536</v>
      </c>
      <c r="F32" s="1" t="s">
        <v>473</v>
      </c>
      <c r="G32" s="1" t="s">
        <v>581</v>
      </c>
      <c r="H32" s="1"/>
      <c r="I32">
        <f t="shared" si="6"/>
        <v>1</v>
      </c>
      <c r="J32">
        <f t="shared" si="0"/>
        <v>0</v>
      </c>
      <c r="M32">
        <v>15.5</v>
      </c>
      <c r="N32" s="1" t="s">
        <v>449</v>
      </c>
      <c r="O32" s="1" t="s">
        <v>436</v>
      </c>
      <c r="P32" s="1" t="s">
        <v>435</v>
      </c>
      <c r="Q32" s="1"/>
      <c r="R32" s="1"/>
      <c r="S32" s="1"/>
      <c r="U32">
        <f t="shared" si="7"/>
        <v>1</v>
      </c>
      <c r="V32">
        <f t="shared" si="1"/>
        <v>0</v>
      </c>
      <c r="Z32" s="1"/>
      <c r="AA32" s="1"/>
      <c r="AB32" s="1"/>
      <c r="AC32" s="1"/>
      <c r="AD32" s="1"/>
      <c r="AE32" s="1"/>
      <c r="AL32" t="s">
        <v>665</v>
      </c>
      <c r="AM32" t="s">
        <v>666</v>
      </c>
      <c r="AN32" t="s">
        <v>667</v>
      </c>
      <c r="AO32" t="s">
        <v>668</v>
      </c>
      <c r="AP32" t="s">
        <v>669</v>
      </c>
      <c r="AQ32" t="s">
        <v>670</v>
      </c>
      <c r="AX32" t="s">
        <v>248</v>
      </c>
      <c r="AY32" s="1" t="s">
        <v>277</v>
      </c>
      <c r="AZ32" t="s">
        <v>677</v>
      </c>
      <c r="BA32" t="s">
        <v>678</v>
      </c>
      <c r="BB32" t="s">
        <v>679</v>
      </c>
      <c r="BI32" s="1"/>
      <c r="BN32" s="1"/>
      <c r="BU32" s="1"/>
      <c r="BV32" s="1"/>
      <c r="BW32" s="1"/>
      <c r="BX32" s="1"/>
      <c r="BY32" s="1"/>
      <c r="BZ32" s="1"/>
      <c r="CG32" s="1"/>
      <c r="CH32" s="1"/>
      <c r="CI32" s="1"/>
      <c r="CJ32" s="1"/>
      <c r="CK32" s="1"/>
      <c r="CL32" s="1"/>
    </row>
    <row r="33" spans="1:22" ht="12.75">
      <c r="A33">
        <v>16</v>
      </c>
      <c r="B33" s="1" t="s">
        <v>436</v>
      </c>
      <c r="C33" s="1" t="s">
        <v>452</v>
      </c>
      <c r="D33" s="1" t="s">
        <v>497</v>
      </c>
      <c r="E33" s="1" t="s">
        <v>537</v>
      </c>
      <c r="F33" s="1" t="s">
        <v>516</v>
      </c>
      <c r="G33" s="1" t="s">
        <v>582</v>
      </c>
      <c r="H33" s="1"/>
      <c r="I33">
        <f t="shared" si="6"/>
        <v>1</v>
      </c>
      <c r="J33">
        <f t="shared" si="0"/>
        <v>0</v>
      </c>
      <c r="M33">
        <v>16</v>
      </c>
      <c r="N33" s="1" t="s">
        <v>449</v>
      </c>
      <c r="O33" s="1" t="s">
        <v>435</v>
      </c>
      <c r="P33" s="1" t="s">
        <v>435</v>
      </c>
      <c r="U33">
        <f t="shared" si="7"/>
        <v>1</v>
      </c>
      <c r="V33">
        <f t="shared" si="1"/>
        <v>0</v>
      </c>
    </row>
    <row r="34" spans="1:22" ht="12.75">
      <c r="A34">
        <v>16.5</v>
      </c>
      <c r="B34" s="1" t="s">
        <v>436</v>
      </c>
      <c r="C34" s="1" t="s">
        <v>452</v>
      </c>
      <c r="D34" s="1" t="s">
        <v>498</v>
      </c>
      <c r="E34" s="1" t="s">
        <v>538</v>
      </c>
      <c r="F34" s="1" t="s">
        <v>516</v>
      </c>
      <c r="G34" s="1" t="s">
        <v>583</v>
      </c>
      <c r="H34" s="1"/>
      <c r="I34">
        <f t="shared" si="6"/>
        <v>1</v>
      </c>
      <c r="J34">
        <f t="shared" si="0"/>
        <v>0</v>
      </c>
      <c r="M34">
        <v>16.5</v>
      </c>
      <c r="N34" s="1" t="s">
        <v>448</v>
      </c>
      <c r="O34" s="1" t="s">
        <v>435</v>
      </c>
      <c r="P34" s="1" t="s">
        <v>435</v>
      </c>
      <c r="U34">
        <f t="shared" si="7"/>
        <v>1</v>
      </c>
      <c r="V34">
        <f t="shared" si="1"/>
        <v>0</v>
      </c>
    </row>
    <row r="35" spans="1:22" ht="12.75">
      <c r="A35">
        <v>17</v>
      </c>
      <c r="B35" s="1" t="s">
        <v>436</v>
      </c>
      <c r="C35" s="1" t="s">
        <v>453</v>
      </c>
      <c r="D35" s="1" t="s">
        <v>499</v>
      </c>
      <c r="E35" s="1" t="s">
        <v>539</v>
      </c>
      <c r="F35" s="1" t="s">
        <v>474</v>
      </c>
      <c r="G35" s="1" t="s">
        <v>584</v>
      </c>
      <c r="H35" s="1"/>
      <c r="I35">
        <f t="shared" si="6"/>
        <v>1</v>
      </c>
      <c r="J35">
        <f aca="true" t="shared" si="12" ref="J35:J51">IF(I35&gt;A35,1,0)</f>
        <v>0</v>
      </c>
      <c r="M35">
        <v>17</v>
      </c>
      <c r="N35" s="1" t="s">
        <v>448</v>
      </c>
      <c r="O35" s="1" t="s">
        <v>435</v>
      </c>
      <c r="P35" s="1" t="s">
        <v>452</v>
      </c>
      <c r="U35">
        <f t="shared" si="7"/>
        <v>1</v>
      </c>
      <c r="V35">
        <f aca="true" t="shared" si="13" ref="V35:V51">IF(U35&gt;M35,1,0)</f>
        <v>0</v>
      </c>
    </row>
    <row r="36" spans="1:22" ht="12.75">
      <c r="A36">
        <v>17.5</v>
      </c>
      <c r="B36" s="1" t="s">
        <v>436</v>
      </c>
      <c r="C36" s="1" t="s">
        <v>453</v>
      </c>
      <c r="D36" s="1" t="s">
        <v>500</v>
      </c>
      <c r="E36" s="1" t="s">
        <v>540</v>
      </c>
      <c r="F36" s="1" t="s">
        <v>474</v>
      </c>
      <c r="G36" s="1" t="s">
        <v>585</v>
      </c>
      <c r="H36" s="1"/>
      <c r="I36">
        <f t="shared" si="6"/>
        <v>1</v>
      </c>
      <c r="J36">
        <f t="shared" si="12"/>
        <v>0</v>
      </c>
      <c r="M36">
        <v>17.5</v>
      </c>
      <c r="N36" s="1" t="s">
        <v>448</v>
      </c>
      <c r="O36" s="1" t="s">
        <v>452</v>
      </c>
      <c r="P36" s="1" t="s">
        <v>452</v>
      </c>
      <c r="U36">
        <f t="shared" si="7"/>
        <v>1</v>
      </c>
      <c r="V36">
        <f t="shared" si="13"/>
        <v>0</v>
      </c>
    </row>
    <row r="37" spans="1:22" ht="12.75">
      <c r="A37">
        <v>18</v>
      </c>
      <c r="B37" s="1" t="s">
        <v>435</v>
      </c>
      <c r="C37" s="1" t="s">
        <v>454</v>
      </c>
      <c r="D37" s="1" t="s">
        <v>501</v>
      </c>
      <c r="E37" s="1" t="s">
        <v>541</v>
      </c>
      <c r="F37" s="1" t="s">
        <v>557</v>
      </c>
      <c r="G37" s="1" t="s">
        <v>586</v>
      </c>
      <c r="H37" s="1"/>
      <c r="I37">
        <f t="shared" si="6"/>
        <v>1</v>
      </c>
      <c r="J37">
        <f t="shared" si="12"/>
        <v>0</v>
      </c>
      <c r="M37">
        <v>18</v>
      </c>
      <c r="N37" s="1" t="s">
        <v>460</v>
      </c>
      <c r="O37" s="1" t="s">
        <v>452</v>
      </c>
      <c r="P37" s="1" t="s">
        <v>452</v>
      </c>
      <c r="U37">
        <f t="shared" si="7"/>
        <v>1</v>
      </c>
      <c r="V37">
        <f t="shared" si="13"/>
        <v>0</v>
      </c>
    </row>
    <row r="38" spans="1:22" ht="12.75">
      <c r="A38">
        <v>18.5</v>
      </c>
      <c r="B38" s="1" t="s">
        <v>435</v>
      </c>
      <c r="C38" s="1" t="s">
        <v>454</v>
      </c>
      <c r="D38" s="1" t="s">
        <v>502</v>
      </c>
      <c r="E38" s="1" t="s">
        <v>542</v>
      </c>
      <c r="F38" s="1" t="s">
        <v>558</v>
      </c>
      <c r="G38" s="1" t="s">
        <v>587</v>
      </c>
      <c r="H38" s="1"/>
      <c r="I38">
        <f t="shared" si="6"/>
        <v>1</v>
      </c>
      <c r="J38">
        <f t="shared" si="12"/>
        <v>0</v>
      </c>
      <c r="M38">
        <v>18.5</v>
      </c>
      <c r="N38" s="1" t="s">
        <v>460</v>
      </c>
      <c r="O38" s="1" t="s">
        <v>452</v>
      </c>
      <c r="P38" s="1" t="s">
        <v>453</v>
      </c>
      <c r="U38">
        <f t="shared" si="7"/>
        <v>1</v>
      </c>
      <c r="V38">
        <f t="shared" si="13"/>
        <v>0</v>
      </c>
    </row>
    <row r="39" spans="1:22" ht="12.75">
      <c r="A39">
        <v>19</v>
      </c>
      <c r="B39" s="1" t="s">
        <v>435</v>
      </c>
      <c r="C39" s="1" t="s">
        <v>455</v>
      </c>
      <c r="D39" s="1" t="s">
        <v>503</v>
      </c>
      <c r="E39" s="1" t="s">
        <v>543</v>
      </c>
      <c r="F39" s="1" t="s">
        <v>559</v>
      </c>
      <c r="G39" s="1" t="s">
        <v>588</v>
      </c>
      <c r="H39" s="1"/>
      <c r="I39">
        <f t="shared" si="6"/>
        <v>1</v>
      </c>
      <c r="J39">
        <f t="shared" si="12"/>
        <v>0</v>
      </c>
      <c r="M39">
        <v>19</v>
      </c>
      <c r="N39" s="1" t="s">
        <v>460</v>
      </c>
      <c r="O39" s="1" t="s">
        <v>453</v>
      </c>
      <c r="P39" s="1" t="s">
        <v>453</v>
      </c>
      <c r="U39">
        <f t="shared" si="7"/>
        <v>1</v>
      </c>
      <c r="V39">
        <f t="shared" si="13"/>
        <v>0</v>
      </c>
    </row>
    <row r="40" spans="1:22" ht="12.75">
      <c r="A40">
        <v>19.5</v>
      </c>
      <c r="B40" s="1" t="s">
        <v>435</v>
      </c>
      <c r="C40" s="1" t="s">
        <v>455</v>
      </c>
      <c r="D40" s="1" t="s">
        <v>504</v>
      </c>
      <c r="E40" s="1" t="s">
        <v>544</v>
      </c>
      <c r="F40" s="1" t="s">
        <v>560</v>
      </c>
      <c r="G40" s="1" t="s">
        <v>589</v>
      </c>
      <c r="H40" s="1"/>
      <c r="I40">
        <f t="shared" si="6"/>
        <v>1</v>
      </c>
      <c r="J40">
        <f t="shared" si="12"/>
        <v>0</v>
      </c>
      <c r="M40">
        <v>19.5</v>
      </c>
      <c r="N40" s="1" t="s">
        <v>459</v>
      </c>
      <c r="O40" s="1" t="s">
        <v>453</v>
      </c>
      <c r="P40" s="1" t="s">
        <v>453</v>
      </c>
      <c r="U40">
        <f t="shared" si="7"/>
        <v>1</v>
      </c>
      <c r="V40">
        <f t="shared" si="13"/>
        <v>0</v>
      </c>
    </row>
    <row r="41" spans="1:22" ht="12.75">
      <c r="A41">
        <v>20</v>
      </c>
      <c r="B41" s="1" t="s">
        <v>435</v>
      </c>
      <c r="C41" s="1" t="s">
        <v>461</v>
      </c>
      <c r="D41" s="1" t="s">
        <v>505</v>
      </c>
      <c r="E41" s="1" t="s">
        <v>508</v>
      </c>
      <c r="F41" s="1" t="s">
        <v>561</v>
      </c>
      <c r="G41" s="1" t="s">
        <v>590</v>
      </c>
      <c r="H41" s="1"/>
      <c r="I41">
        <f t="shared" si="6"/>
        <v>1</v>
      </c>
      <c r="J41">
        <f t="shared" si="12"/>
        <v>0</v>
      </c>
      <c r="M41">
        <v>20</v>
      </c>
      <c r="N41" s="1" t="s">
        <v>459</v>
      </c>
      <c r="O41" s="1" t="s">
        <v>453</v>
      </c>
      <c r="P41" s="1" t="s">
        <v>454</v>
      </c>
      <c r="U41">
        <f t="shared" si="7"/>
        <v>1</v>
      </c>
      <c r="V41">
        <f t="shared" si="13"/>
        <v>0</v>
      </c>
    </row>
    <row r="42" spans="1:22" ht="12.75">
      <c r="A42">
        <v>20.5</v>
      </c>
      <c r="B42" s="1" t="s">
        <v>435</v>
      </c>
      <c r="C42" s="1" t="s">
        <v>461</v>
      </c>
      <c r="D42" s="1" t="s">
        <v>506</v>
      </c>
      <c r="E42" s="1" t="s">
        <v>545</v>
      </c>
      <c r="F42" s="1" t="s">
        <v>562</v>
      </c>
      <c r="G42" s="1" t="s">
        <v>591</v>
      </c>
      <c r="H42" s="1"/>
      <c r="I42">
        <f t="shared" si="6"/>
        <v>1</v>
      </c>
      <c r="J42">
        <f t="shared" si="12"/>
        <v>0</v>
      </c>
      <c r="M42">
        <v>20.5</v>
      </c>
      <c r="N42" s="1" t="s">
        <v>459</v>
      </c>
      <c r="O42" s="1" t="s">
        <v>454</v>
      </c>
      <c r="P42" s="1" t="s">
        <v>454</v>
      </c>
      <c r="U42">
        <f t="shared" si="7"/>
        <v>1</v>
      </c>
      <c r="V42">
        <f t="shared" si="13"/>
        <v>0</v>
      </c>
    </row>
    <row r="43" spans="1:22" ht="12.75">
      <c r="A43">
        <v>21</v>
      </c>
      <c r="B43" s="1" t="s">
        <v>452</v>
      </c>
      <c r="C43" s="1" t="s">
        <v>462</v>
      </c>
      <c r="D43" s="1" t="s">
        <v>507</v>
      </c>
      <c r="E43" s="1" t="s">
        <v>546</v>
      </c>
      <c r="F43" s="1" t="s">
        <v>563</v>
      </c>
      <c r="G43" s="1" t="s">
        <v>592</v>
      </c>
      <c r="H43" s="1"/>
      <c r="I43">
        <f t="shared" si="6"/>
        <v>1</v>
      </c>
      <c r="J43">
        <f t="shared" si="12"/>
        <v>0</v>
      </c>
      <c r="M43">
        <v>21</v>
      </c>
      <c r="N43" s="1" t="s">
        <v>458</v>
      </c>
      <c r="O43" s="1" t="s">
        <v>454</v>
      </c>
      <c r="P43" s="1" t="s">
        <v>454</v>
      </c>
      <c r="U43">
        <f t="shared" si="7"/>
        <v>1</v>
      </c>
      <c r="V43">
        <f t="shared" si="13"/>
        <v>0</v>
      </c>
    </row>
    <row r="44" spans="1:22" ht="12.75">
      <c r="A44">
        <v>21.5</v>
      </c>
      <c r="B44" s="1" t="s">
        <v>452</v>
      </c>
      <c r="C44" s="1" t="s">
        <v>462</v>
      </c>
      <c r="D44" s="1" t="s">
        <v>508</v>
      </c>
      <c r="E44" s="1" t="s">
        <v>547</v>
      </c>
      <c r="F44" s="1" t="s">
        <v>564</v>
      </c>
      <c r="G44" s="1" t="s">
        <v>593</v>
      </c>
      <c r="H44" s="1"/>
      <c r="I44">
        <f t="shared" si="6"/>
        <v>1</v>
      </c>
      <c r="J44">
        <f t="shared" si="12"/>
        <v>0</v>
      </c>
      <c r="M44">
        <v>21.5</v>
      </c>
      <c r="N44" s="1" t="s">
        <v>458</v>
      </c>
      <c r="O44" s="1" t="s">
        <v>454</v>
      </c>
      <c r="P44" s="1" t="s">
        <v>455</v>
      </c>
      <c r="U44">
        <f t="shared" si="7"/>
        <v>1</v>
      </c>
      <c r="V44">
        <f t="shared" si="13"/>
        <v>0</v>
      </c>
    </row>
    <row r="45" spans="1:22" ht="12.75">
      <c r="A45">
        <v>22</v>
      </c>
      <c r="B45" s="1" t="s">
        <v>452</v>
      </c>
      <c r="C45" s="1" t="s">
        <v>463</v>
      </c>
      <c r="D45" s="1" t="s">
        <v>509</v>
      </c>
      <c r="E45" s="1" t="s">
        <v>548</v>
      </c>
      <c r="F45" s="1" t="s">
        <v>565</v>
      </c>
      <c r="G45" s="1" t="s">
        <v>594</v>
      </c>
      <c r="H45" s="1"/>
      <c r="I45">
        <f t="shared" si="6"/>
        <v>1</v>
      </c>
      <c r="J45">
        <f t="shared" si="12"/>
        <v>0</v>
      </c>
      <c r="M45">
        <v>22</v>
      </c>
      <c r="N45" s="1" t="s">
        <v>458</v>
      </c>
      <c r="O45" s="1" t="s">
        <v>455</v>
      </c>
      <c r="P45" s="1" t="s">
        <v>455</v>
      </c>
      <c r="U45">
        <f t="shared" si="7"/>
        <v>1</v>
      </c>
      <c r="V45">
        <f t="shared" si="13"/>
        <v>0</v>
      </c>
    </row>
    <row r="46" spans="1:22" ht="12.75">
      <c r="A46">
        <v>22.5</v>
      </c>
      <c r="B46" s="1" t="s">
        <v>452</v>
      </c>
      <c r="C46" s="1" t="s">
        <v>463</v>
      </c>
      <c r="D46" s="1" t="s">
        <v>510</v>
      </c>
      <c r="E46" s="1" t="s">
        <v>549</v>
      </c>
      <c r="F46" s="1" t="s">
        <v>566</v>
      </c>
      <c r="G46" s="1" t="s">
        <v>595</v>
      </c>
      <c r="H46" s="1"/>
      <c r="I46">
        <f t="shared" si="6"/>
        <v>1</v>
      </c>
      <c r="J46">
        <f t="shared" si="12"/>
        <v>0</v>
      </c>
      <c r="M46">
        <v>22.5</v>
      </c>
      <c r="N46" s="1" t="s">
        <v>457</v>
      </c>
      <c r="O46" s="1" t="s">
        <v>455</v>
      </c>
      <c r="P46" s="1" t="s">
        <v>455</v>
      </c>
      <c r="U46">
        <f t="shared" si="7"/>
        <v>1</v>
      </c>
      <c r="V46">
        <f t="shared" si="13"/>
        <v>0</v>
      </c>
    </row>
    <row r="47" spans="1:22" ht="12.75">
      <c r="A47">
        <v>23</v>
      </c>
      <c r="B47" s="1" t="s">
        <v>453</v>
      </c>
      <c r="C47" s="1" t="s">
        <v>464</v>
      </c>
      <c r="D47" s="1" t="s">
        <v>511</v>
      </c>
      <c r="E47" s="1" t="s">
        <v>550</v>
      </c>
      <c r="F47" s="1" t="s">
        <v>567</v>
      </c>
      <c r="G47" s="1" t="s">
        <v>596</v>
      </c>
      <c r="H47" s="1"/>
      <c r="I47">
        <f t="shared" si="6"/>
        <v>1</v>
      </c>
      <c r="J47">
        <f t="shared" si="12"/>
        <v>0</v>
      </c>
      <c r="M47">
        <v>23</v>
      </c>
      <c r="N47" s="1" t="s">
        <v>457</v>
      </c>
      <c r="O47" s="1" t="s">
        <v>455</v>
      </c>
      <c r="P47" s="1" t="s">
        <v>461</v>
      </c>
      <c r="U47">
        <f t="shared" si="7"/>
        <v>1</v>
      </c>
      <c r="V47">
        <f t="shared" si="13"/>
        <v>0</v>
      </c>
    </row>
    <row r="48" spans="1:22" ht="12.75">
      <c r="A48">
        <v>23.5</v>
      </c>
      <c r="B48" s="1" t="s">
        <v>453</v>
      </c>
      <c r="C48" s="1" t="s">
        <v>464</v>
      </c>
      <c r="D48" s="1" t="s">
        <v>512</v>
      </c>
      <c r="E48" s="1" t="s">
        <v>551</v>
      </c>
      <c r="F48" s="1" t="s">
        <v>568</v>
      </c>
      <c r="G48" s="1" t="s">
        <v>597</v>
      </c>
      <c r="H48" s="1"/>
      <c r="I48">
        <f t="shared" si="6"/>
        <v>1</v>
      </c>
      <c r="J48">
        <f t="shared" si="12"/>
        <v>0</v>
      </c>
      <c r="M48">
        <v>23.5</v>
      </c>
      <c r="N48" s="1" t="s">
        <v>457</v>
      </c>
      <c r="O48" s="1" t="s">
        <v>461</v>
      </c>
      <c r="P48" s="1" t="s">
        <v>461</v>
      </c>
      <c r="U48">
        <f t="shared" si="7"/>
        <v>1</v>
      </c>
      <c r="V48">
        <f t="shared" si="13"/>
        <v>0</v>
      </c>
    </row>
    <row r="49" spans="1:22" ht="12.75">
      <c r="A49">
        <v>24</v>
      </c>
      <c r="B49" s="1" t="s">
        <v>454</v>
      </c>
      <c r="C49" s="1" t="s">
        <v>465</v>
      </c>
      <c r="D49" s="1" t="s">
        <v>513</v>
      </c>
      <c r="E49" s="1" t="s">
        <v>552</v>
      </c>
      <c r="F49" s="1" t="s">
        <v>568</v>
      </c>
      <c r="G49" s="1" t="s">
        <v>598</v>
      </c>
      <c r="H49" s="1"/>
      <c r="I49">
        <f t="shared" si="6"/>
        <v>1</v>
      </c>
      <c r="J49">
        <f t="shared" si="12"/>
        <v>0</v>
      </c>
      <c r="M49">
        <v>24</v>
      </c>
      <c r="N49" s="1" t="s">
        <v>456</v>
      </c>
      <c r="O49" s="1" t="s">
        <v>461</v>
      </c>
      <c r="P49" s="1" t="s">
        <v>461</v>
      </c>
      <c r="U49">
        <f t="shared" si="7"/>
        <v>1</v>
      </c>
      <c r="V49">
        <f t="shared" si="13"/>
        <v>0</v>
      </c>
    </row>
    <row r="50" spans="1:22" ht="12.75">
      <c r="A50">
        <v>24.5</v>
      </c>
      <c r="B50" s="1" t="s">
        <v>454</v>
      </c>
      <c r="C50" s="1" t="s">
        <v>465</v>
      </c>
      <c r="D50" s="1" t="s">
        <v>514</v>
      </c>
      <c r="E50" s="1" t="s">
        <v>553</v>
      </c>
      <c r="F50" s="1" t="s">
        <v>569</v>
      </c>
      <c r="G50" s="1" t="s">
        <v>599</v>
      </c>
      <c r="H50" s="1"/>
      <c r="I50">
        <f t="shared" si="6"/>
        <v>1</v>
      </c>
      <c r="J50">
        <f t="shared" si="12"/>
        <v>0</v>
      </c>
      <c r="M50">
        <v>24.5</v>
      </c>
      <c r="N50" s="1" t="s">
        <v>456</v>
      </c>
      <c r="O50" s="1" t="s">
        <v>461</v>
      </c>
      <c r="P50" s="1" t="s">
        <v>462</v>
      </c>
      <c r="U50">
        <f t="shared" si="7"/>
        <v>1</v>
      </c>
      <c r="V50">
        <f t="shared" si="13"/>
        <v>0</v>
      </c>
    </row>
    <row r="51" spans="1:22" ht="12.75">
      <c r="A51">
        <v>25</v>
      </c>
      <c r="B51" s="1" t="s">
        <v>455</v>
      </c>
      <c r="C51" s="1" t="s">
        <v>466</v>
      </c>
      <c r="D51" s="1" t="s">
        <v>515</v>
      </c>
      <c r="E51" s="1" t="s">
        <v>554</v>
      </c>
      <c r="F51" s="1" t="s">
        <v>570</v>
      </c>
      <c r="G51" s="1" t="s">
        <v>600</v>
      </c>
      <c r="H51" s="1"/>
      <c r="I51">
        <f t="shared" si="6"/>
        <v>1</v>
      </c>
      <c r="J51">
        <f t="shared" si="12"/>
        <v>0</v>
      </c>
      <c r="M51">
        <v>25</v>
      </c>
      <c r="N51" s="1" t="s">
        <v>456</v>
      </c>
      <c r="O51" s="1" t="s">
        <v>462</v>
      </c>
      <c r="P51" s="1" t="s">
        <v>462</v>
      </c>
      <c r="U51">
        <f t="shared" si="7"/>
        <v>1</v>
      </c>
      <c r="V51">
        <f t="shared" si="13"/>
        <v>0</v>
      </c>
    </row>
    <row r="52" spans="2:94" ht="12.75">
      <c r="B52" s="1"/>
      <c r="C52" s="1"/>
      <c r="D52" s="1"/>
      <c r="E52" s="1"/>
      <c r="F52" s="1"/>
      <c r="G52" s="1"/>
      <c r="H52" s="1"/>
      <c r="J52">
        <f>SUM(J3:J51)</f>
        <v>0</v>
      </c>
      <c r="K52" t="s">
        <v>433</v>
      </c>
      <c r="N52" s="1"/>
      <c r="O52" s="1"/>
      <c r="P52" s="1"/>
      <c r="V52">
        <f>SUM(V3:V51)</f>
        <v>0</v>
      </c>
      <c r="W52" t="s">
        <v>609</v>
      </c>
      <c r="CP52" t="s">
        <v>433</v>
      </c>
    </row>
    <row r="53" spans="1:19" ht="12.75">
      <c r="A53" t="s">
        <v>434</v>
      </c>
      <c r="B53" s="1" t="e">
        <f>INDEX(B3:B51,J52)</f>
        <v>#VALUE!</v>
      </c>
      <c r="C53" s="1" t="e">
        <f>INDEX(C3:C51,J52)</f>
        <v>#VALUE!</v>
      </c>
      <c r="D53" s="1" t="e">
        <f>INDEX(D3:D51,J52)</f>
        <v>#VALUE!</v>
      </c>
      <c r="E53" s="1" t="e">
        <f>INDEX(E3:E51,J52)</f>
        <v>#VALUE!</v>
      </c>
      <c r="F53" s="1" t="e">
        <f>INDEX(F3:F51,J52)</f>
        <v>#VALUE!</v>
      </c>
      <c r="G53" s="1" t="e">
        <f>INDEX(G3:G51,J52)</f>
        <v>#VALUE!</v>
      </c>
      <c r="H53" s="1"/>
      <c r="M53" t="s">
        <v>434</v>
      </c>
      <c r="N53" s="1" t="e">
        <f>INDEX(N3:N51,V52)</f>
        <v>#VALUE!</v>
      </c>
      <c r="O53" s="1" t="e">
        <f>INDEX(O3:O51,V52)</f>
        <v>#VALUE!</v>
      </c>
      <c r="P53" s="1" t="e">
        <f>INDEX(P3:P51,V52)</f>
        <v>#VALUE!</v>
      </c>
      <c r="Q53" t="e">
        <f>INDEX(Q3:Q51,V52)</f>
        <v>#VALUE!</v>
      </c>
      <c r="R53" t="e">
        <f>INDEX(R3:R51,V52)</f>
        <v>#VALUE!</v>
      </c>
      <c r="S53" t="e">
        <f>INDEX(S3:S51,V52)</f>
        <v>#VALUE!</v>
      </c>
    </row>
    <row r="54" spans="2:16" ht="12.75">
      <c r="B54" t="s">
        <v>602</v>
      </c>
      <c r="C54" t="s">
        <v>603</v>
      </c>
      <c r="D54" t="s">
        <v>604</v>
      </c>
      <c r="E54" t="s">
        <v>428</v>
      </c>
      <c r="F54" t="s">
        <v>429</v>
      </c>
      <c r="G54" t="s">
        <v>605</v>
      </c>
      <c r="N54" t="s">
        <v>606</v>
      </c>
      <c r="O54" t="s">
        <v>607</v>
      </c>
      <c r="P54" t="s">
        <v>608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L69"/>
  <sheetViews>
    <sheetView showGridLines="0" showRowColHeaders="0" showZeros="0" workbookViewId="0" topLeftCell="K1">
      <selection activeCell="J1" sqref="A1:J16384"/>
    </sheetView>
  </sheetViews>
  <sheetFormatPr defaultColWidth="9.140625" defaultRowHeight="12.75"/>
  <cols>
    <col min="1" max="10" width="0" style="0" hidden="1" customWidth="1"/>
    <col min="12" max="12" width="6.140625" style="0" customWidth="1"/>
    <col min="13" max="13" width="10.00390625" style="0" customWidth="1"/>
    <col min="14" max="14" width="1.7109375" style="8" customWidth="1"/>
    <col min="15" max="15" width="5.57421875" style="4" customWidth="1"/>
    <col min="16" max="16" width="11.00390625" style="0" customWidth="1"/>
    <col min="17" max="17" width="11.7109375" style="0" customWidth="1"/>
    <col min="18" max="18" width="2.28125" style="0" customWidth="1"/>
    <col min="19" max="19" width="11.7109375" style="0" customWidth="1"/>
    <col min="20" max="20" width="2.28125" style="0" customWidth="1"/>
    <col min="21" max="21" width="11.7109375" style="0" customWidth="1"/>
    <col min="22" max="22" width="4.00390625" style="0" customWidth="1"/>
    <col min="23" max="23" width="11.7109375" style="0" customWidth="1"/>
    <col min="24" max="24" width="4.00390625" style="0" customWidth="1"/>
    <col min="25" max="25" width="2.7109375" style="0" customWidth="1"/>
    <col min="26" max="26" width="11.28125" style="0" customWidth="1"/>
    <col min="27" max="27" width="2.421875" style="0" hidden="1" customWidth="1"/>
    <col min="28" max="28" width="3.421875" style="0" hidden="1" customWidth="1"/>
    <col min="29" max="29" width="3.57421875" style="0" hidden="1" customWidth="1"/>
    <col min="30" max="30" width="3.421875" style="0" hidden="1" customWidth="1"/>
    <col min="31" max="31" width="3.28125" style="0" hidden="1" customWidth="1"/>
    <col min="32" max="32" width="2.57421875" style="0" hidden="1" customWidth="1"/>
    <col min="33" max="33" width="2.7109375" style="0" hidden="1" customWidth="1"/>
    <col min="34" max="34" width="2.8515625" style="0" hidden="1" customWidth="1"/>
    <col min="35" max="36" width="0" style="0" hidden="1" customWidth="1"/>
    <col min="37" max="38" width="10.7109375" style="0" hidden="1" customWidth="1"/>
  </cols>
  <sheetData>
    <row r="1" spans="10:12" ht="12.75">
      <c r="J1" s="53"/>
      <c r="K1" s="53"/>
      <c r="L1" s="28" t="s">
        <v>928</v>
      </c>
    </row>
    <row r="3" spans="28:38" ht="12.75">
      <c r="AB3" t="s">
        <v>112</v>
      </c>
      <c r="AC3" t="s">
        <v>114</v>
      </c>
      <c r="AD3" t="s">
        <v>113</v>
      </c>
      <c r="AE3" t="s">
        <v>114</v>
      </c>
      <c r="AF3" t="s">
        <v>115</v>
      </c>
      <c r="AG3" t="s">
        <v>114</v>
      </c>
      <c r="AH3" t="s">
        <v>133</v>
      </c>
      <c r="AI3" t="s">
        <v>136</v>
      </c>
      <c r="AJ3" t="s">
        <v>189</v>
      </c>
      <c r="AK3" t="s">
        <v>115</v>
      </c>
      <c r="AL3" t="s">
        <v>114</v>
      </c>
    </row>
    <row r="4" spans="17:38" ht="12.75">
      <c r="Q4" s="195" t="s">
        <v>116</v>
      </c>
      <c r="R4" s="9"/>
      <c r="S4" s="195" t="s">
        <v>117</v>
      </c>
      <c r="T4" s="9"/>
      <c r="U4" s="195" t="s">
        <v>118</v>
      </c>
      <c r="W4" s="195" t="s">
        <v>930</v>
      </c>
      <c r="X4" s="195"/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K4">
        <v>0</v>
      </c>
      <c r="AL4">
        <v>0</v>
      </c>
    </row>
    <row r="5" spans="1:38" ht="12.75">
      <c r="A5" t="s">
        <v>108</v>
      </c>
      <c r="B5" t="s">
        <v>777</v>
      </c>
      <c r="C5" t="s">
        <v>109</v>
      </c>
      <c r="D5" t="s">
        <v>110</v>
      </c>
      <c r="E5" t="s">
        <v>111</v>
      </c>
      <c r="F5" t="s">
        <v>134</v>
      </c>
      <c r="G5" t="s">
        <v>190</v>
      </c>
      <c r="H5" t="s">
        <v>969</v>
      </c>
      <c r="K5" s="163" t="s">
        <v>187</v>
      </c>
      <c r="Q5" s="195"/>
      <c r="R5" s="9"/>
      <c r="S5" s="195"/>
      <c r="T5" s="9"/>
      <c r="U5" s="195"/>
      <c r="W5" s="195"/>
      <c r="X5" s="195"/>
      <c r="AB5">
        <v>-2</v>
      </c>
      <c r="AC5">
        <v>1</v>
      </c>
      <c r="AD5">
        <v>1</v>
      </c>
      <c r="AE5">
        <v>-1</v>
      </c>
      <c r="AF5">
        <v>-1</v>
      </c>
      <c r="AG5">
        <v>2</v>
      </c>
      <c r="AH5">
        <v>-9</v>
      </c>
      <c r="AI5">
        <v>-9</v>
      </c>
      <c r="AJ5">
        <v>-8</v>
      </c>
      <c r="AK5" s="55">
        <v>0.25</v>
      </c>
      <c r="AL5">
        <v>1</v>
      </c>
    </row>
    <row r="6" spans="1:38" ht="16.5" customHeight="1">
      <c r="A6">
        <f>INDEX('floating math'!J2,1)</f>
        <v>1</v>
      </c>
      <c r="B6">
        <f>INDEX('floating math'!J11,1)</f>
        <v>0</v>
      </c>
      <c r="C6">
        <f aca="true" t="shared" si="0" ref="C6:C12">B29</f>
        <v>0</v>
      </c>
      <c r="D6">
        <f aca="true" t="shared" si="1" ref="D6:D12">C18</f>
        <v>0</v>
      </c>
      <c r="E6">
        <f aca="true" t="shared" si="2" ref="E6:E12">B40</f>
        <v>0</v>
      </c>
      <c r="H6">
        <f aca="true" t="shared" si="3" ref="H6:H12">SUM(C6:G6)</f>
        <v>0</v>
      </c>
      <c r="K6" s="163">
        <f>INDEX('floating math'!B2,1)</f>
        <v>0</v>
      </c>
      <c r="L6" s="8" t="s">
        <v>0</v>
      </c>
      <c r="M6">
        <f aca="true" t="shared" si="4" ref="M6:M13">A6</f>
        <v>1</v>
      </c>
      <c r="N6" s="8" t="s">
        <v>778</v>
      </c>
      <c r="O6" s="144">
        <f aca="true" t="shared" si="5" ref="O6:O12">B6</f>
        <v>0</v>
      </c>
      <c r="P6" s="11">
        <f aca="true" t="shared" si="6" ref="P6:P11">IF(E18&lt;1,"ERROR",0)</f>
        <v>0</v>
      </c>
      <c r="AB6">
        <v>-4</v>
      </c>
      <c r="AC6">
        <v>2</v>
      </c>
      <c r="AD6">
        <v>2</v>
      </c>
      <c r="AE6">
        <v>-2</v>
      </c>
      <c r="AF6">
        <v>-2</v>
      </c>
      <c r="AG6">
        <v>4</v>
      </c>
      <c r="AH6">
        <v>-8</v>
      </c>
      <c r="AI6">
        <v>-8</v>
      </c>
      <c r="AJ6">
        <v>-8</v>
      </c>
      <c r="AK6" s="55">
        <v>0.5</v>
      </c>
      <c r="AL6">
        <v>2</v>
      </c>
    </row>
    <row r="7" spans="1:38" ht="16.5" customHeight="1">
      <c r="A7">
        <f>INDEX('floating math'!J3,1)</f>
        <v>1</v>
      </c>
      <c r="B7">
        <f>INDEX('floating math'!J12,1)</f>
        <v>0</v>
      </c>
      <c r="C7">
        <f t="shared" si="0"/>
        <v>0</v>
      </c>
      <c r="D7">
        <f t="shared" si="1"/>
        <v>0</v>
      </c>
      <c r="E7">
        <f t="shared" si="2"/>
        <v>0</v>
      </c>
      <c r="H7">
        <f t="shared" si="3"/>
        <v>0</v>
      </c>
      <c r="K7" s="163">
        <f>INDEX('floating math'!B3,1)</f>
        <v>0</v>
      </c>
      <c r="L7" s="8" t="s">
        <v>1</v>
      </c>
      <c r="M7">
        <f t="shared" si="4"/>
        <v>1</v>
      </c>
      <c r="N7" s="8" t="s">
        <v>778</v>
      </c>
      <c r="O7" s="144">
        <f t="shared" si="5"/>
        <v>0</v>
      </c>
      <c r="P7" s="11" t="str">
        <f t="shared" si="6"/>
        <v>ERROR</v>
      </c>
      <c r="AB7">
        <v>-6</v>
      </c>
      <c r="AC7">
        <v>3</v>
      </c>
      <c r="AD7">
        <v>3</v>
      </c>
      <c r="AE7">
        <v>-3</v>
      </c>
      <c r="AF7">
        <v>-3</v>
      </c>
      <c r="AG7">
        <v>6</v>
      </c>
      <c r="AH7">
        <v>-7</v>
      </c>
      <c r="AI7">
        <v>-7</v>
      </c>
      <c r="AJ7">
        <v>-5</v>
      </c>
      <c r="AK7" s="55">
        <v>0.75</v>
      </c>
      <c r="AL7">
        <v>3</v>
      </c>
    </row>
    <row r="8" spans="1:38" ht="16.5" customHeight="1">
      <c r="A8">
        <f>INDEX('floating math'!J4,1)</f>
        <v>1</v>
      </c>
      <c r="B8">
        <f>INDEX('floating math'!J13,1)</f>
        <v>0</v>
      </c>
      <c r="C8">
        <f t="shared" si="0"/>
        <v>0</v>
      </c>
      <c r="D8">
        <f t="shared" si="1"/>
        <v>0</v>
      </c>
      <c r="E8">
        <f t="shared" si="2"/>
        <v>0</v>
      </c>
      <c r="H8">
        <f t="shared" si="3"/>
        <v>0</v>
      </c>
      <c r="K8" s="163">
        <f>INDEX('floating math'!B4,1)</f>
        <v>0</v>
      </c>
      <c r="L8" s="8" t="s">
        <v>2</v>
      </c>
      <c r="M8">
        <f t="shared" si="4"/>
        <v>1</v>
      </c>
      <c r="N8" s="8" t="s">
        <v>778</v>
      </c>
      <c r="O8" s="144">
        <f t="shared" si="5"/>
        <v>0</v>
      </c>
      <c r="P8" s="11" t="str">
        <f t="shared" si="6"/>
        <v>ERROR</v>
      </c>
      <c r="AB8">
        <v>-8</v>
      </c>
      <c r="AC8">
        <v>4</v>
      </c>
      <c r="AD8">
        <v>4</v>
      </c>
      <c r="AE8">
        <v>-4</v>
      </c>
      <c r="AF8">
        <v>-4</v>
      </c>
      <c r="AG8">
        <v>8</v>
      </c>
      <c r="AH8">
        <v>-6</v>
      </c>
      <c r="AI8">
        <v>-6</v>
      </c>
      <c r="AJ8">
        <v>-3</v>
      </c>
      <c r="AK8" s="55">
        <v>1</v>
      </c>
      <c r="AL8">
        <v>4</v>
      </c>
    </row>
    <row r="9" spans="1:38" ht="16.5" customHeight="1">
      <c r="A9">
        <f>INDEX('floating math'!J5,1)</f>
        <v>1</v>
      </c>
      <c r="B9">
        <f>INDEX('floating math'!J14,1)</f>
        <v>0</v>
      </c>
      <c r="C9">
        <f t="shared" si="0"/>
        <v>0</v>
      </c>
      <c r="D9">
        <f t="shared" si="1"/>
        <v>0</v>
      </c>
      <c r="E9">
        <f t="shared" si="2"/>
        <v>0</v>
      </c>
      <c r="H9">
        <f t="shared" si="3"/>
        <v>0</v>
      </c>
      <c r="K9" s="163">
        <f>INDEX('floating math'!B5,1)</f>
        <v>0</v>
      </c>
      <c r="L9" s="8" t="s">
        <v>3</v>
      </c>
      <c r="M9">
        <f t="shared" si="4"/>
        <v>1</v>
      </c>
      <c r="N9" s="8" t="s">
        <v>778</v>
      </c>
      <c r="O9" s="144">
        <f t="shared" si="5"/>
        <v>0</v>
      </c>
      <c r="P9" s="11" t="str">
        <f t="shared" si="6"/>
        <v>ERROR</v>
      </c>
      <c r="AB9">
        <v>-10</v>
      </c>
      <c r="AC9">
        <v>5</v>
      </c>
      <c r="AD9">
        <v>5</v>
      </c>
      <c r="AE9">
        <v>-5</v>
      </c>
      <c r="AF9">
        <v>-5</v>
      </c>
      <c r="AG9">
        <v>10</v>
      </c>
      <c r="AH9">
        <v>-5</v>
      </c>
      <c r="AI9">
        <v>-5</v>
      </c>
      <c r="AJ9">
        <v>-3</v>
      </c>
      <c r="AK9" s="55">
        <v>1.25</v>
      </c>
      <c r="AL9">
        <v>5</v>
      </c>
    </row>
    <row r="10" spans="1:38" ht="16.5" customHeight="1">
      <c r="A10">
        <f>INDEX('floating math'!J6,1)</f>
        <v>1</v>
      </c>
      <c r="B10">
        <f>INDEX('floating math'!J15,1)</f>
        <v>0</v>
      </c>
      <c r="C10">
        <f t="shared" si="0"/>
        <v>0</v>
      </c>
      <c r="D10">
        <f t="shared" si="1"/>
        <v>0</v>
      </c>
      <c r="E10">
        <f t="shared" si="2"/>
        <v>0</v>
      </c>
      <c r="H10">
        <f t="shared" si="3"/>
        <v>0</v>
      </c>
      <c r="K10" s="163">
        <f>INDEX('floating math'!B6,1)</f>
        <v>0</v>
      </c>
      <c r="L10" s="8" t="s">
        <v>4</v>
      </c>
      <c r="M10">
        <f t="shared" si="4"/>
        <v>1</v>
      </c>
      <c r="N10" s="8" t="s">
        <v>778</v>
      </c>
      <c r="O10" s="144">
        <f t="shared" si="5"/>
        <v>0</v>
      </c>
      <c r="P10" s="11" t="str">
        <f t="shared" si="6"/>
        <v>ERROR</v>
      </c>
      <c r="AB10">
        <v>-12</v>
      </c>
      <c r="AC10">
        <v>6</v>
      </c>
      <c r="AD10">
        <v>6</v>
      </c>
      <c r="AE10">
        <v>-6</v>
      </c>
      <c r="AF10">
        <v>-6</v>
      </c>
      <c r="AG10">
        <v>12</v>
      </c>
      <c r="AH10">
        <v>-4</v>
      </c>
      <c r="AI10">
        <v>-4</v>
      </c>
      <c r="AJ10">
        <v>-1</v>
      </c>
      <c r="AK10" s="55">
        <v>1.5</v>
      </c>
      <c r="AL10">
        <v>6</v>
      </c>
    </row>
    <row r="11" spans="1:38" ht="16.5" customHeight="1">
      <c r="A11">
        <f>INDEX('floating math'!J7,1)</f>
        <v>1</v>
      </c>
      <c r="B11">
        <f>INDEX('floating math'!J16,1)</f>
        <v>0</v>
      </c>
      <c r="C11">
        <f t="shared" si="0"/>
        <v>0</v>
      </c>
      <c r="D11">
        <f t="shared" si="1"/>
        <v>0</v>
      </c>
      <c r="E11">
        <f t="shared" si="2"/>
        <v>0</v>
      </c>
      <c r="H11">
        <f t="shared" si="3"/>
        <v>0</v>
      </c>
      <c r="K11" s="163">
        <f>INDEX('floating math'!B7,1)</f>
        <v>0</v>
      </c>
      <c r="L11" s="8" t="s">
        <v>5</v>
      </c>
      <c r="M11">
        <f t="shared" si="4"/>
        <v>1</v>
      </c>
      <c r="N11" s="8" t="s">
        <v>778</v>
      </c>
      <c r="O11" s="144">
        <f t="shared" si="5"/>
        <v>0</v>
      </c>
      <c r="P11" s="11" t="str">
        <f t="shared" si="6"/>
        <v>ERROR</v>
      </c>
      <c r="AB11">
        <v>-14</v>
      </c>
      <c r="AC11">
        <v>7</v>
      </c>
      <c r="AD11">
        <v>7</v>
      </c>
      <c r="AE11">
        <v>-7</v>
      </c>
      <c r="AF11">
        <v>-7</v>
      </c>
      <c r="AG11">
        <v>14</v>
      </c>
      <c r="AH11">
        <v>-3</v>
      </c>
      <c r="AI11">
        <v>-3</v>
      </c>
      <c r="AJ11">
        <v>-1</v>
      </c>
      <c r="AK11" s="55">
        <v>1.75</v>
      </c>
      <c r="AL11">
        <v>7</v>
      </c>
    </row>
    <row r="12" spans="1:38" ht="16.5" customHeight="1">
      <c r="A12">
        <f>INDEX('floating math'!J8,1)</f>
        <v>-8</v>
      </c>
      <c r="B12">
        <f>INDEX('floating math'!J17,1)</f>
        <v>0</v>
      </c>
      <c r="C12">
        <f t="shared" si="0"/>
        <v>0</v>
      </c>
      <c r="D12">
        <f t="shared" si="1"/>
        <v>0</v>
      </c>
      <c r="E12">
        <f t="shared" si="2"/>
        <v>0</v>
      </c>
      <c r="G12">
        <f>INDEX(AJ5:AJ29,M11)</f>
        <v>-8</v>
      </c>
      <c r="H12">
        <f t="shared" si="3"/>
        <v>-8</v>
      </c>
      <c r="K12" s="163">
        <f>INDEX('floating math'!B8,1)</f>
        <v>0</v>
      </c>
      <c r="L12" s="8" t="s">
        <v>6</v>
      </c>
      <c r="M12">
        <f t="shared" si="4"/>
        <v>-8</v>
      </c>
      <c r="N12" s="8" t="s">
        <v>778</v>
      </c>
      <c r="O12" s="144">
        <f t="shared" si="5"/>
        <v>0</v>
      </c>
      <c r="P12" s="11"/>
      <c r="S12" s="11">
        <f>IF(S13&lt;0,"ERROR",0)</f>
        <v>0</v>
      </c>
      <c r="AB12">
        <v>-16</v>
      </c>
      <c r="AC12">
        <v>8</v>
      </c>
      <c r="AD12">
        <v>8</v>
      </c>
      <c r="AE12">
        <v>-8</v>
      </c>
      <c r="AF12">
        <v>-8</v>
      </c>
      <c r="AG12">
        <v>16</v>
      </c>
      <c r="AH12">
        <v>-2</v>
      </c>
      <c r="AI12">
        <v>-2</v>
      </c>
      <c r="AJ12">
        <v>-1</v>
      </c>
      <c r="AK12" s="55">
        <v>2</v>
      </c>
      <c r="AL12">
        <v>8</v>
      </c>
    </row>
    <row r="13" spans="1:38" ht="16.5" customHeight="1">
      <c r="A13">
        <f>INDEX('floating math'!J9,1)</f>
        <v>-14</v>
      </c>
      <c r="F13">
        <f>INDEX(AH5:AH29,M11)</f>
        <v>-9</v>
      </c>
      <c r="L13" s="8" t="s">
        <v>107</v>
      </c>
      <c r="M13">
        <f t="shared" si="4"/>
        <v>-14</v>
      </c>
      <c r="Q13" t="s">
        <v>128</v>
      </c>
      <c r="S13" s="4">
        <f>A26+A37</f>
        <v>0</v>
      </c>
      <c r="U13" s="8" t="s">
        <v>414</v>
      </c>
      <c r="V13" s="4">
        <f>INDEX('floating math'!J20,1)</f>
        <v>11</v>
      </c>
      <c r="AB13">
        <v>-18</v>
      </c>
      <c r="AC13">
        <v>9</v>
      </c>
      <c r="AD13">
        <v>9</v>
      </c>
      <c r="AE13">
        <v>-9</v>
      </c>
      <c r="AF13">
        <v>-9</v>
      </c>
      <c r="AG13">
        <v>18</v>
      </c>
      <c r="AH13">
        <v>-1</v>
      </c>
      <c r="AI13">
        <v>-1</v>
      </c>
      <c r="AJ13">
        <v>0</v>
      </c>
      <c r="AK13" s="55">
        <v>2.25</v>
      </c>
      <c r="AL13">
        <v>9</v>
      </c>
    </row>
    <row r="14" spans="5:38" ht="12.75">
      <c r="E14" t="s">
        <v>135</v>
      </c>
      <c r="F14">
        <f>INDEX(AI5:AI29,G14)</f>
        <v>-9</v>
      </c>
      <c r="G14">
        <f>IF(F18&gt;25,25,F18)</f>
        <v>1</v>
      </c>
      <c r="AB14">
        <v>-20</v>
      </c>
      <c r="AC14">
        <v>10</v>
      </c>
      <c r="AD14">
        <v>10</v>
      </c>
      <c r="AE14">
        <v>-10</v>
      </c>
      <c r="AF14">
        <v>-10</v>
      </c>
      <c r="AG14">
        <v>20</v>
      </c>
      <c r="AH14">
        <v>0</v>
      </c>
      <c r="AI14">
        <v>0</v>
      </c>
      <c r="AJ14">
        <v>0</v>
      </c>
      <c r="AK14" s="55">
        <v>2.5</v>
      </c>
      <c r="AL14">
        <v>10</v>
      </c>
    </row>
    <row r="15" spans="6:38" ht="12.75">
      <c r="F15">
        <f>A48</f>
        <v>0</v>
      </c>
      <c r="AB15">
        <v>-22</v>
      </c>
      <c r="AC15">
        <v>11</v>
      </c>
      <c r="AD15">
        <v>11</v>
      </c>
      <c r="AE15">
        <v>-11</v>
      </c>
      <c r="AF15">
        <v>-11</v>
      </c>
      <c r="AG15">
        <v>22</v>
      </c>
      <c r="AH15">
        <v>0</v>
      </c>
      <c r="AI15">
        <v>0</v>
      </c>
      <c r="AJ15">
        <v>0</v>
      </c>
      <c r="AK15" s="55">
        <v>2.75</v>
      </c>
      <c r="AL15">
        <v>11</v>
      </c>
    </row>
    <row r="16" spans="2:38" ht="12.75">
      <c r="B16" t="s">
        <v>109</v>
      </c>
      <c r="E16" t="s">
        <v>970</v>
      </c>
      <c r="F16">
        <f>SUM(F14:F15)</f>
        <v>-9</v>
      </c>
      <c r="P16" t="s">
        <v>193</v>
      </c>
      <c r="Q16">
        <f>INDEX(Counting!A10,1)</f>
        <v>0</v>
      </c>
      <c r="AB16">
        <v>-24</v>
      </c>
      <c r="AC16">
        <v>12</v>
      </c>
      <c r="AD16">
        <v>12</v>
      </c>
      <c r="AE16">
        <v>-12</v>
      </c>
      <c r="AF16">
        <v>-12</v>
      </c>
      <c r="AG16">
        <v>24</v>
      </c>
      <c r="AH16">
        <v>1</v>
      </c>
      <c r="AI16">
        <v>0</v>
      </c>
      <c r="AJ16">
        <v>0</v>
      </c>
      <c r="AK16" s="55">
        <v>3</v>
      </c>
      <c r="AL16">
        <v>12</v>
      </c>
    </row>
    <row r="17" spans="1:38" ht="12.75">
      <c r="A17" t="s">
        <v>121</v>
      </c>
      <c r="B17" t="s">
        <v>119</v>
      </c>
      <c r="C17" t="s">
        <v>120</v>
      </c>
      <c r="AD17">
        <v>13</v>
      </c>
      <c r="AE17">
        <v>-13</v>
      </c>
      <c r="AF17">
        <v>-13</v>
      </c>
      <c r="AG17">
        <v>26</v>
      </c>
      <c r="AH17">
        <v>2</v>
      </c>
      <c r="AI17">
        <v>0</v>
      </c>
      <c r="AJ17">
        <v>1</v>
      </c>
      <c r="AK17" s="55">
        <v>3.25</v>
      </c>
      <c r="AL17">
        <v>13</v>
      </c>
    </row>
    <row r="18" spans="1:38" ht="12.75">
      <c r="A18">
        <v>1</v>
      </c>
      <c r="B18">
        <f>INDEX(AC4:AC16,A18)</f>
        <v>0</v>
      </c>
      <c r="C18">
        <f>INDEX(AB4:AB15,A18)</f>
        <v>0</v>
      </c>
      <c r="D18" t="s">
        <v>122</v>
      </c>
      <c r="E18">
        <f>INDEX('floating math'!K2,1)</f>
        <v>1</v>
      </c>
      <c r="F18">
        <f>IF(M13&gt;0,M13,1)</f>
        <v>1</v>
      </c>
      <c r="AD18">
        <v>14</v>
      </c>
      <c r="AE18">
        <v>-14</v>
      </c>
      <c r="AF18">
        <v>-14</v>
      </c>
      <c r="AG18">
        <v>28</v>
      </c>
      <c r="AH18">
        <v>3</v>
      </c>
      <c r="AI18">
        <v>1</v>
      </c>
      <c r="AJ18">
        <v>1</v>
      </c>
      <c r="AK18" s="55">
        <v>3.5</v>
      </c>
      <c r="AL18">
        <v>14</v>
      </c>
    </row>
    <row r="19" spans="1:38" ht="12.75">
      <c r="A19">
        <v>1</v>
      </c>
      <c r="B19">
        <f>INDEX(AC4:AC16,A19)</f>
        <v>0</v>
      </c>
      <c r="C19">
        <f>INDEX(AB4:AB16,A19)</f>
        <v>0</v>
      </c>
      <c r="D19" t="s">
        <v>123</v>
      </c>
      <c r="E19">
        <f>INDEX('floating math'!K3,1)</f>
        <v>0</v>
      </c>
      <c r="K19" s="10"/>
      <c r="AD19">
        <v>15</v>
      </c>
      <c r="AE19">
        <v>-15</v>
      </c>
      <c r="AF19">
        <v>-15</v>
      </c>
      <c r="AG19">
        <v>30</v>
      </c>
      <c r="AH19">
        <v>4</v>
      </c>
      <c r="AI19">
        <v>2</v>
      </c>
      <c r="AJ19">
        <v>1</v>
      </c>
      <c r="AK19" s="55">
        <v>3.75</v>
      </c>
      <c r="AL19">
        <v>15</v>
      </c>
    </row>
    <row r="20" spans="1:38" ht="12.75">
      <c r="A20">
        <v>1</v>
      </c>
      <c r="B20">
        <f>INDEX(AC4:AC16,A20)</f>
        <v>0</v>
      </c>
      <c r="C20">
        <f>INDEX(AB4:AB16,A20)</f>
        <v>0</v>
      </c>
      <c r="D20" t="s">
        <v>124</v>
      </c>
      <c r="E20">
        <f>INDEX('floating math'!K4,1)</f>
        <v>0</v>
      </c>
      <c r="AD20">
        <v>16</v>
      </c>
      <c r="AE20">
        <v>-16</v>
      </c>
      <c r="AF20">
        <v>-16</v>
      </c>
      <c r="AG20">
        <v>32</v>
      </c>
      <c r="AH20">
        <v>5</v>
      </c>
      <c r="AI20">
        <v>3</v>
      </c>
      <c r="AJ20">
        <v>2</v>
      </c>
      <c r="AK20" s="55">
        <v>4</v>
      </c>
      <c r="AL20">
        <v>16</v>
      </c>
    </row>
    <row r="21" spans="1:38" ht="12.75">
      <c r="A21">
        <v>1</v>
      </c>
      <c r="B21">
        <f>INDEX(AC4:AC16,A21)</f>
        <v>0</v>
      </c>
      <c r="C21">
        <f>INDEX(AB4:AB16,A21)</f>
        <v>0</v>
      </c>
      <c r="D21" t="s">
        <v>125</v>
      </c>
      <c r="E21">
        <f>INDEX('floating math'!K5,1)</f>
        <v>0</v>
      </c>
      <c r="AD21">
        <v>17</v>
      </c>
      <c r="AE21">
        <v>-17</v>
      </c>
      <c r="AF21">
        <v>-17</v>
      </c>
      <c r="AG21">
        <v>34</v>
      </c>
      <c r="AH21">
        <v>6</v>
      </c>
      <c r="AI21">
        <v>4</v>
      </c>
      <c r="AJ21">
        <v>2</v>
      </c>
      <c r="AK21" s="55">
        <v>4.25</v>
      </c>
      <c r="AL21">
        <v>17</v>
      </c>
    </row>
    <row r="22" spans="1:38" ht="12.75">
      <c r="A22">
        <v>1</v>
      </c>
      <c r="B22">
        <f>INDEX(AC4:AC16,A22)</f>
        <v>0</v>
      </c>
      <c r="C22">
        <f>INDEX(AB4:AB16,A22)</f>
        <v>0</v>
      </c>
      <c r="D22" t="s">
        <v>126</v>
      </c>
      <c r="E22">
        <f>INDEX('floating math'!K6,1)</f>
        <v>0</v>
      </c>
      <c r="AD22">
        <v>18</v>
      </c>
      <c r="AE22">
        <v>-18</v>
      </c>
      <c r="AF22">
        <v>-18</v>
      </c>
      <c r="AG22">
        <v>36</v>
      </c>
      <c r="AH22">
        <v>7</v>
      </c>
      <c r="AI22">
        <v>5</v>
      </c>
      <c r="AJ22">
        <v>3</v>
      </c>
      <c r="AK22" s="55">
        <v>4.5</v>
      </c>
      <c r="AL22">
        <v>18</v>
      </c>
    </row>
    <row r="23" spans="1:38" ht="12.75">
      <c r="A23">
        <v>1</v>
      </c>
      <c r="B23">
        <f>INDEX(AC4:AC16,A23)</f>
        <v>0</v>
      </c>
      <c r="C23">
        <f>INDEX(AB4:AB16,A23)</f>
        <v>0</v>
      </c>
      <c r="D23" t="s">
        <v>127</v>
      </c>
      <c r="E23">
        <f>INDEX('floating math'!K7,1)</f>
        <v>0</v>
      </c>
      <c r="AD23">
        <v>19</v>
      </c>
      <c r="AE23">
        <v>-19</v>
      </c>
      <c r="AF23">
        <v>-19</v>
      </c>
      <c r="AG23">
        <v>38</v>
      </c>
      <c r="AH23">
        <v>8</v>
      </c>
      <c r="AI23">
        <v>6</v>
      </c>
      <c r="AJ23">
        <v>4</v>
      </c>
      <c r="AK23" s="55">
        <v>4.75</v>
      </c>
      <c r="AL23">
        <v>19</v>
      </c>
    </row>
    <row r="24" spans="30:38" ht="12.75">
      <c r="AD24">
        <v>20</v>
      </c>
      <c r="AE24">
        <v>-20</v>
      </c>
      <c r="AF24">
        <v>-20</v>
      </c>
      <c r="AG24">
        <v>40</v>
      </c>
      <c r="AH24">
        <v>9</v>
      </c>
      <c r="AI24">
        <v>7</v>
      </c>
      <c r="AJ24">
        <v>4</v>
      </c>
      <c r="AK24" s="55">
        <v>5</v>
      </c>
      <c r="AL24">
        <v>20</v>
      </c>
    </row>
    <row r="25" spans="1:38" ht="12.75">
      <c r="A25">
        <f>SUM(B18:B23)</f>
        <v>0</v>
      </c>
      <c r="AD25">
        <v>21</v>
      </c>
      <c r="AE25">
        <v>-21</v>
      </c>
      <c r="AF25">
        <v>-21</v>
      </c>
      <c r="AG25">
        <v>42</v>
      </c>
      <c r="AH25">
        <v>10</v>
      </c>
      <c r="AI25">
        <v>8</v>
      </c>
      <c r="AJ25">
        <v>5</v>
      </c>
      <c r="AK25" s="55">
        <v>5.25</v>
      </c>
      <c r="AL25">
        <v>21</v>
      </c>
    </row>
    <row r="26" spans="1:38" ht="12.75">
      <c r="A26">
        <f>A25</f>
        <v>0</v>
      </c>
      <c r="AD26">
        <v>22</v>
      </c>
      <c r="AE26">
        <v>-22</v>
      </c>
      <c r="AF26">
        <v>-22</v>
      </c>
      <c r="AG26">
        <v>44</v>
      </c>
      <c r="AH26">
        <v>11</v>
      </c>
      <c r="AI26">
        <v>9</v>
      </c>
      <c r="AJ26">
        <v>5</v>
      </c>
      <c r="AK26" s="55">
        <v>5.5</v>
      </c>
      <c r="AL26">
        <v>22</v>
      </c>
    </row>
    <row r="27" spans="2:38" ht="12.75">
      <c r="B27" t="s">
        <v>129</v>
      </c>
      <c r="AD27">
        <v>23</v>
      </c>
      <c r="AE27">
        <v>-23</v>
      </c>
      <c r="AF27">
        <v>-23</v>
      </c>
      <c r="AG27">
        <v>46</v>
      </c>
      <c r="AH27">
        <v>12</v>
      </c>
      <c r="AI27">
        <v>10</v>
      </c>
      <c r="AJ27">
        <v>6</v>
      </c>
      <c r="AK27" s="55">
        <v>5.75</v>
      </c>
      <c r="AL27">
        <v>23</v>
      </c>
    </row>
    <row r="28" spans="1:38" ht="12.75">
      <c r="A28" t="s">
        <v>121</v>
      </c>
      <c r="B28" t="s">
        <v>119</v>
      </c>
      <c r="C28" t="s">
        <v>120</v>
      </c>
      <c r="AD28">
        <v>24</v>
      </c>
      <c r="AE28">
        <v>-24</v>
      </c>
      <c r="AF28">
        <v>-24</v>
      </c>
      <c r="AG28">
        <v>48</v>
      </c>
      <c r="AH28">
        <v>13</v>
      </c>
      <c r="AI28">
        <v>11</v>
      </c>
      <c r="AJ28">
        <v>7</v>
      </c>
      <c r="AK28" s="55">
        <v>6</v>
      </c>
      <c r="AL28">
        <v>24</v>
      </c>
    </row>
    <row r="29" spans="1:38" ht="12.75">
      <c r="A29">
        <v>1</v>
      </c>
      <c r="B29">
        <f>INDEX(AD4:AD29,A29)</f>
        <v>0</v>
      </c>
      <c r="C29">
        <f>INDEX(AE4:AE29,A29)</f>
        <v>0</v>
      </c>
      <c r="D29" t="s">
        <v>122</v>
      </c>
      <c r="AD29">
        <v>25</v>
      </c>
      <c r="AE29">
        <v>-25</v>
      </c>
      <c r="AF29">
        <v>-25</v>
      </c>
      <c r="AG29">
        <v>50</v>
      </c>
      <c r="AH29">
        <v>14</v>
      </c>
      <c r="AI29">
        <v>12</v>
      </c>
      <c r="AJ29">
        <v>8</v>
      </c>
      <c r="AK29" s="55">
        <v>6.25</v>
      </c>
      <c r="AL29">
        <v>25</v>
      </c>
    </row>
    <row r="30" spans="1:4" ht="12.75">
      <c r="A30">
        <v>1</v>
      </c>
      <c r="B30">
        <f>INDEX(AD4:AD29,A30)</f>
        <v>0</v>
      </c>
      <c r="C30">
        <f>INDEX(AE4:AE29,A30)</f>
        <v>0</v>
      </c>
      <c r="D30" t="s">
        <v>123</v>
      </c>
    </row>
    <row r="31" spans="1:4" ht="12.75">
      <c r="A31">
        <v>1</v>
      </c>
      <c r="B31">
        <f>INDEX(AD4:AD29,A31)</f>
        <v>0</v>
      </c>
      <c r="C31">
        <f>INDEX(AE4:AE29,A31)</f>
        <v>0</v>
      </c>
      <c r="D31" t="s">
        <v>124</v>
      </c>
    </row>
    <row r="32" spans="1:4" ht="12.75">
      <c r="A32">
        <v>1</v>
      </c>
      <c r="B32">
        <f>INDEX(AD4:AD29,A32)</f>
        <v>0</v>
      </c>
      <c r="C32">
        <f>INDEX(AE4:AE29,A32)</f>
        <v>0</v>
      </c>
      <c r="D32" t="s">
        <v>125</v>
      </c>
    </row>
    <row r="33" spans="1:4" ht="12.75">
      <c r="A33">
        <v>1</v>
      </c>
      <c r="B33">
        <f>INDEX(AD4:AD29,A33)</f>
        <v>0</v>
      </c>
      <c r="C33">
        <f>INDEX(AE4:AE29,A33)</f>
        <v>0</v>
      </c>
      <c r="D33" t="s">
        <v>126</v>
      </c>
    </row>
    <row r="34" spans="1:4" ht="12.75">
      <c r="A34">
        <v>1</v>
      </c>
      <c r="B34">
        <f>INDEX(AD4:AD29,A34)</f>
        <v>0</v>
      </c>
      <c r="C34">
        <f>INDEX(AE4:AE29,A34)</f>
        <v>0</v>
      </c>
      <c r="D34" t="s">
        <v>127</v>
      </c>
    </row>
    <row r="36" ht="12.75">
      <c r="A36">
        <f>SUM(C29:C34)</f>
        <v>0</v>
      </c>
    </row>
    <row r="37" ht="12.75">
      <c r="A37">
        <f>A36</f>
        <v>0</v>
      </c>
    </row>
    <row r="38" ht="12.75">
      <c r="B38" t="s">
        <v>130</v>
      </c>
    </row>
    <row r="39" spans="1:3" ht="12.75">
      <c r="A39" t="s">
        <v>121</v>
      </c>
      <c r="B39" t="s">
        <v>119</v>
      </c>
      <c r="C39" t="s">
        <v>131</v>
      </c>
    </row>
    <row r="40" spans="1:4" ht="12.75">
      <c r="A40">
        <v>1</v>
      </c>
      <c r="B40">
        <f>INDEX(AF4:AF29,A40)</f>
        <v>0</v>
      </c>
      <c r="C40">
        <f>INDEX(AG4:AG29,A40)</f>
        <v>0</v>
      </c>
      <c r="D40" t="s">
        <v>122</v>
      </c>
    </row>
    <row r="41" spans="1:4" ht="12.75">
      <c r="A41">
        <v>1</v>
      </c>
      <c r="B41">
        <f>INDEX(AF4:AF29,A41)</f>
        <v>0</v>
      </c>
      <c r="C41">
        <f>INDEX(AG4:AG29,A41)</f>
        <v>0</v>
      </c>
      <c r="D41" t="s">
        <v>123</v>
      </c>
    </row>
    <row r="42" spans="1:4" ht="12.75">
      <c r="A42">
        <v>1</v>
      </c>
      <c r="B42">
        <f>INDEX(AF4:AF29,A42)</f>
        <v>0</v>
      </c>
      <c r="C42">
        <f>INDEX(AG4:AG29,A42)</f>
        <v>0</v>
      </c>
      <c r="D42" t="s">
        <v>124</v>
      </c>
    </row>
    <row r="43" spans="1:4" ht="12.75">
      <c r="A43">
        <v>1</v>
      </c>
      <c r="B43">
        <f>INDEX(AF4:AF29,A43)</f>
        <v>0</v>
      </c>
      <c r="C43">
        <f>INDEX(AG4:AG29,A43)</f>
        <v>0</v>
      </c>
      <c r="D43" t="s">
        <v>125</v>
      </c>
    </row>
    <row r="44" spans="1:4" ht="12.75">
      <c r="A44">
        <v>1</v>
      </c>
      <c r="B44">
        <f>INDEX(AF4:AF29,A44)</f>
        <v>0</v>
      </c>
      <c r="C44">
        <f>INDEX(AG4:AG29,A44)</f>
        <v>0</v>
      </c>
      <c r="D44" t="s">
        <v>126</v>
      </c>
    </row>
    <row r="45" spans="1:4" ht="12.75">
      <c r="A45">
        <v>1</v>
      </c>
      <c r="B45">
        <f>INDEX(AF4:AF29,A45)</f>
        <v>0</v>
      </c>
      <c r="C45">
        <f>INDEX(AG4:AG29,A45)</f>
        <v>0</v>
      </c>
      <c r="D45" t="s">
        <v>127</v>
      </c>
    </row>
    <row r="47" spans="1:2" ht="12.75">
      <c r="A47">
        <f>SUM(C40:C45)</f>
        <v>0</v>
      </c>
      <c r="B47" t="s">
        <v>132</v>
      </c>
    </row>
    <row r="48" ht="12.75">
      <c r="A48">
        <f>A47+A69</f>
        <v>0</v>
      </c>
    </row>
    <row r="49" ht="12.75">
      <c r="A49" t="s">
        <v>601</v>
      </c>
    </row>
    <row r="50" spans="1:3" ht="12.75">
      <c r="A50">
        <f aca="true" t="shared" si="7" ref="A50:A56">INDEX(M6,1)</f>
        <v>1</v>
      </c>
      <c r="B50" t="s">
        <v>402</v>
      </c>
      <c r="C50">
        <f aca="true" t="shared" si="8" ref="C50:C56">ROUNDDOWN(A50,0)</f>
        <v>1</v>
      </c>
    </row>
    <row r="51" spans="1:3" ht="12.75">
      <c r="A51">
        <f t="shared" si="7"/>
        <v>1</v>
      </c>
      <c r="B51" t="s">
        <v>403</v>
      </c>
      <c r="C51">
        <f t="shared" si="8"/>
        <v>1</v>
      </c>
    </row>
    <row r="52" spans="1:3" ht="12.75">
      <c r="A52">
        <f t="shared" si="7"/>
        <v>1</v>
      </c>
      <c r="B52" t="s">
        <v>404</v>
      </c>
      <c r="C52">
        <f t="shared" si="8"/>
        <v>1</v>
      </c>
    </row>
    <row r="53" spans="1:3" ht="12.75">
      <c r="A53">
        <f t="shared" si="7"/>
        <v>1</v>
      </c>
      <c r="B53" t="s">
        <v>405</v>
      </c>
      <c r="C53">
        <f t="shared" si="8"/>
        <v>1</v>
      </c>
    </row>
    <row r="54" spans="1:3" ht="12.75">
      <c r="A54">
        <f t="shared" si="7"/>
        <v>1</v>
      </c>
      <c r="B54" t="s">
        <v>406</v>
      </c>
      <c r="C54">
        <f t="shared" si="8"/>
        <v>1</v>
      </c>
    </row>
    <row r="55" spans="1:3" ht="12.75">
      <c r="A55">
        <f t="shared" si="7"/>
        <v>1</v>
      </c>
      <c r="B55" t="s">
        <v>407</v>
      </c>
      <c r="C55">
        <f t="shared" si="8"/>
        <v>1</v>
      </c>
    </row>
    <row r="56" spans="1:3" ht="12.75">
      <c r="A56">
        <f t="shared" si="7"/>
        <v>-8</v>
      </c>
      <c r="B56" t="s">
        <v>408</v>
      </c>
      <c r="C56">
        <f t="shared" si="8"/>
        <v>-8</v>
      </c>
    </row>
    <row r="57" spans="3:4" ht="12.75">
      <c r="C57">
        <f>SUM(C50:C56)</f>
        <v>-2</v>
      </c>
      <c r="D57">
        <f>C57/7</f>
        <v>-0.2857142857142857</v>
      </c>
    </row>
    <row r="58" ht="12.75">
      <c r="D58">
        <f>ROUNDDOWN(D57,0)</f>
        <v>0</v>
      </c>
    </row>
    <row r="60" ht="12.75">
      <c r="B60" t="s">
        <v>130</v>
      </c>
    </row>
    <row r="61" spans="1:3" ht="12.75">
      <c r="A61" t="s">
        <v>121</v>
      </c>
      <c r="B61" t="s">
        <v>974</v>
      </c>
      <c r="C61" t="s">
        <v>973</v>
      </c>
    </row>
    <row r="62" spans="1:4" ht="12.75">
      <c r="A62">
        <v>1</v>
      </c>
      <c r="B62" s="55">
        <f>INDEX(AK4:AK29,A62)</f>
        <v>0</v>
      </c>
      <c r="C62">
        <f>INDEX(AL4:AL29,A62)</f>
        <v>0</v>
      </c>
      <c r="D62" t="s">
        <v>122</v>
      </c>
    </row>
    <row r="63" spans="1:4" ht="12.75">
      <c r="A63">
        <v>1</v>
      </c>
      <c r="B63" s="55">
        <f>INDEX(AK4:AK29,A63)</f>
        <v>0</v>
      </c>
      <c r="C63">
        <f>INDEX(AL4:AL29,A63)</f>
        <v>0</v>
      </c>
      <c r="D63" t="s">
        <v>123</v>
      </c>
    </row>
    <row r="64" spans="1:4" ht="12.75">
      <c r="A64">
        <v>1</v>
      </c>
      <c r="B64" s="55">
        <f>INDEX(AK4:AK29,A64)</f>
        <v>0</v>
      </c>
      <c r="C64">
        <f>INDEX(AL4:AL29,A64)</f>
        <v>0</v>
      </c>
      <c r="D64" t="s">
        <v>124</v>
      </c>
    </row>
    <row r="65" spans="1:4" ht="12.75">
      <c r="A65">
        <v>1</v>
      </c>
      <c r="B65" s="55">
        <f>INDEX(AK4:AK29,A65)</f>
        <v>0</v>
      </c>
      <c r="C65">
        <f>INDEX(AL4:AL29,A65)</f>
        <v>0</v>
      </c>
      <c r="D65" t="s">
        <v>125</v>
      </c>
    </row>
    <row r="66" spans="1:4" ht="12.75">
      <c r="A66">
        <v>1</v>
      </c>
      <c r="B66" s="55">
        <f>INDEX(AK4:AK29,A66)</f>
        <v>0</v>
      </c>
      <c r="C66">
        <f>INDEX(AL4:AL29,A66)</f>
        <v>0</v>
      </c>
      <c r="D66" t="s">
        <v>126</v>
      </c>
    </row>
    <row r="67" spans="1:4" ht="12.75">
      <c r="A67">
        <v>1</v>
      </c>
      <c r="B67" s="55">
        <f>INDEX(AK4:AK29,A67)</f>
        <v>0</v>
      </c>
      <c r="C67">
        <f>INDEX(AL4:AL29,A67)</f>
        <v>0</v>
      </c>
      <c r="D67" t="s">
        <v>127</v>
      </c>
    </row>
    <row r="69" spans="1:2" ht="12.75">
      <c r="A69">
        <f>0-(SUM(C62:C67))</f>
        <v>0</v>
      </c>
      <c r="B69" t="s">
        <v>132</v>
      </c>
    </row>
  </sheetData>
  <mergeCells count="4">
    <mergeCell ref="Q4:Q5"/>
    <mergeCell ref="S4:S5"/>
    <mergeCell ref="U4:U5"/>
    <mergeCell ref="W4:X5"/>
  </mergeCells>
  <printOptions/>
  <pageMargins left="0.75" right="0.75" top="1" bottom="1" header="0.5" footer="0.5"/>
  <pageSetup horizontalDpi="300" verticalDpi="3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S36"/>
  <sheetViews>
    <sheetView showGridLines="0" showRowColHeaders="0" showZeros="0" workbookViewId="0" topLeftCell="G5">
      <selection activeCell="F5" sqref="A1:F16384"/>
    </sheetView>
  </sheetViews>
  <sheetFormatPr defaultColWidth="9.140625" defaultRowHeight="12.75"/>
  <cols>
    <col min="1" max="6" width="0" style="0" hidden="1" customWidth="1"/>
    <col min="9" max="9" width="10.7109375" style="0" customWidth="1"/>
    <col min="12" max="12" width="2.7109375" style="8" customWidth="1"/>
    <col min="13" max="13" width="5.57421875" style="0" customWidth="1"/>
    <col min="14" max="14" width="8.28125" style="0" customWidth="1"/>
    <col min="15" max="15" width="7.7109375" style="0" customWidth="1"/>
    <col min="28" max="28" width="15.28125" style="0" hidden="1" customWidth="1"/>
    <col min="29" max="91" width="0.85546875" style="0" hidden="1" customWidth="1"/>
    <col min="92" max="92" width="6.28125" style="0" hidden="1" customWidth="1"/>
    <col min="93" max="93" width="6.00390625" style="0" hidden="1" customWidth="1"/>
    <col min="94" max="94" width="5.28125" style="0" hidden="1" customWidth="1"/>
    <col min="95" max="95" width="6.57421875" style="0" hidden="1" customWidth="1"/>
    <col min="96" max="96" width="5.7109375" style="0" hidden="1" customWidth="1"/>
    <col min="97" max="97" width="5.28125" style="0" hidden="1" customWidth="1"/>
  </cols>
  <sheetData>
    <row r="1" spans="2:97" ht="12.75">
      <c r="B1">
        <v>17</v>
      </c>
      <c r="AB1" t="s">
        <v>7</v>
      </c>
      <c r="AC1" t="s">
        <v>198</v>
      </c>
      <c r="AD1" t="s">
        <v>0</v>
      </c>
      <c r="AE1" t="s">
        <v>1</v>
      </c>
      <c r="AF1" t="s">
        <v>2</v>
      </c>
      <c r="AG1" t="s">
        <v>3</v>
      </c>
      <c r="AH1" t="s">
        <v>4</v>
      </c>
      <c r="AI1" t="s">
        <v>5</v>
      </c>
      <c r="AJ1" t="s">
        <v>6</v>
      </c>
      <c r="AK1" t="s">
        <v>16</v>
      </c>
      <c r="AL1" t="s">
        <v>17</v>
      </c>
      <c r="AM1" t="s">
        <v>18</v>
      </c>
      <c r="AN1" t="s">
        <v>20</v>
      </c>
      <c r="AO1" t="s">
        <v>28</v>
      </c>
      <c r="AP1" t="s">
        <v>57</v>
      </c>
      <c r="AQ1" t="s">
        <v>70</v>
      </c>
      <c r="AR1" t="s">
        <v>71</v>
      </c>
      <c r="AS1" t="s">
        <v>138</v>
      </c>
      <c r="AT1" t="s">
        <v>139</v>
      </c>
      <c r="AU1" t="s">
        <v>140</v>
      </c>
      <c r="AV1" t="s">
        <v>141</v>
      </c>
      <c r="AW1" t="s">
        <v>142</v>
      </c>
      <c r="AX1" t="s">
        <v>143</v>
      </c>
      <c r="AY1" t="s">
        <v>144</v>
      </c>
      <c r="AZ1" t="s">
        <v>145</v>
      </c>
      <c r="BA1" t="s">
        <v>146</v>
      </c>
      <c r="BB1" t="s">
        <v>147</v>
      </c>
      <c r="BC1" t="s">
        <v>148</v>
      </c>
      <c r="BD1" t="s">
        <v>149</v>
      </c>
      <c r="BE1" t="s">
        <v>150</v>
      </c>
      <c r="BF1" t="s">
        <v>151</v>
      </c>
      <c r="BG1" t="s">
        <v>158</v>
      </c>
      <c r="BH1" t="s">
        <v>159</v>
      </c>
      <c r="BI1" t="s">
        <v>160</v>
      </c>
      <c r="BJ1" t="s">
        <v>161</v>
      </c>
      <c r="BK1" t="s">
        <v>162</v>
      </c>
      <c r="BL1" t="s">
        <v>163</v>
      </c>
      <c r="BM1" t="s">
        <v>164</v>
      </c>
      <c r="BN1" t="s">
        <v>165</v>
      </c>
      <c r="BO1" t="s">
        <v>166</v>
      </c>
      <c r="BP1" t="s">
        <v>167</v>
      </c>
      <c r="BQ1" t="s">
        <v>168</v>
      </c>
      <c r="BR1" t="s">
        <v>169</v>
      </c>
      <c r="BS1" t="s">
        <v>170</v>
      </c>
      <c r="BT1" t="s">
        <v>171</v>
      </c>
      <c r="BV1" t="s">
        <v>1069</v>
      </c>
      <c r="BW1" t="s">
        <v>388</v>
      </c>
      <c r="BX1" t="s">
        <v>1070</v>
      </c>
      <c r="BY1" t="s">
        <v>1071</v>
      </c>
      <c r="BZ1" t="s">
        <v>373</v>
      </c>
      <c r="CA1" t="s">
        <v>375</v>
      </c>
      <c r="CB1" t="s">
        <v>376</v>
      </c>
      <c r="CC1" t="s">
        <v>1072</v>
      </c>
      <c r="CD1" t="s">
        <v>378</v>
      </c>
      <c r="CE1" t="s">
        <v>379</v>
      </c>
      <c r="CF1" t="s">
        <v>380</v>
      </c>
      <c r="CG1" t="s">
        <v>1073</v>
      </c>
      <c r="CH1" t="s">
        <v>1074</v>
      </c>
      <c r="CI1" t="s">
        <v>1075</v>
      </c>
      <c r="CJ1" t="s">
        <v>383</v>
      </c>
      <c r="CK1" t="s">
        <v>1076</v>
      </c>
      <c r="CL1" t="s">
        <v>392</v>
      </c>
      <c r="CM1" t="s">
        <v>391</v>
      </c>
      <c r="CN1" t="s">
        <v>1101</v>
      </c>
      <c r="CO1" t="s">
        <v>1102</v>
      </c>
      <c r="CP1" t="s">
        <v>1103</v>
      </c>
      <c r="CQ1" t="s">
        <v>1104</v>
      </c>
      <c r="CR1" t="s">
        <v>1105</v>
      </c>
      <c r="CS1" t="s">
        <v>1103</v>
      </c>
    </row>
    <row r="2" spans="2:97" ht="12.75">
      <c r="B2">
        <f>B1+1</f>
        <v>18</v>
      </c>
      <c r="AB2" t="s">
        <v>8</v>
      </c>
      <c r="AC2">
        <v>1</v>
      </c>
      <c r="AD2">
        <v>0</v>
      </c>
      <c r="AE2">
        <v>0</v>
      </c>
      <c r="AF2">
        <v>0</v>
      </c>
      <c r="AG2">
        <v>0</v>
      </c>
      <c r="AH2">
        <v>1</v>
      </c>
      <c r="AI2">
        <v>-1</v>
      </c>
      <c r="AJ2">
        <v>-1</v>
      </c>
      <c r="AK2">
        <v>40</v>
      </c>
      <c r="AL2">
        <f>INDEX('dice roll'!$I$24,1)</f>
        <v>0</v>
      </c>
      <c r="AM2">
        <f aca="true" t="shared" si="0" ref="AM2:AM14">AK2+AL2</f>
        <v>40</v>
      </c>
      <c r="AN2">
        <v>10</v>
      </c>
      <c r="AO2" t="s">
        <v>29</v>
      </c>
      <c r="AP2">
        <v>0</v>
      </c>
      <c r="AQ2">
        <v>0</v>
      </c>
      <c r="AR2">
        <v>0</v>
      </c>
      <c r="AS2">
        <v>8</v>
      </c>
      <c r="AT2">
        <v>18</v>
      </c>
      <c r="AU2">
        <v>3</v>
      </c>
      <c r="AV2">
        <v>18</v>
      </c>
      <c r="AW2">
        <v>3</v>
      </c>
      <c r="AX2">
        <v>18</v>
      </c>
      <c r="AY2">
        <v>3</v>
      </c>
      <c r="AZ2">
        <v>17</v>
      </c>
      <c r="BA2">
        <v>12</v>
      </c>
      <c r="BB2">
        <v>19</v>
      </c>
      <c r="BC2">
        <v>3</v>
      </c>
      <c r="BD2">
        <v>16</v>
      </c>
      <c r="BE2">
        <v>3</v>
      </c>
      <c r="BF2">
        <v>15</v>
      </c>
      <c r="BG2">
        <v>-1</v>
      </c>
      <c r="BH2">
        <v>0</v>
      </c>
      <c r="BI2">
        <v>-1</v>
      </c>
      <c r="BJ2">
        <v>0</v>
      </c>
      <c r="BK2">
        <v>0</v>
      </c>
      <c r="BL2">
        <v>0</v>
      </c>
      <c r="BM2">
        <v>1</v>
      </c>
      <c r="BN2">
        <v>1</v>
      </c>
      <c r="BO2">
        <v>0</v>
      </c>
      <c r="BP2">
        <v>0</v>
      </c>
      <c r="BQ2">
        <v>0</v>
      </c>
      <c r="BR2">
        <v>-1</v>
      </c>
      <c r="BS2">
        <v>-1</v>
      </c>
      <c r="BT2">
        <v>-1</v>
      </c>
      <c r="BV2">
        <v>10</v>
      </c>
      <c r="BW2" t="s">
        <v>1082</v>
      </c>
      <c r="BX2">
        <v>15</v>
      </c>
      <c r="BY2" t="s">
        <v>1082</v>
      </c>
      <c r="BZ2">
        <v>16</v>
      </c>
      <c r="CA2" t="s">
        <v>1082</v>
      </c>
      <c r="CB2" t="s">
        <v>1082</v>
      </c>
      <c r="CC2">
        <v>15</v>
      </c>
      <c r="CD2" t="s">
        <v>1082</v>
      </c>
      <c r="CE2" t="s">
        <v>1082</v>
      </c>
      <c r="CF2" t="s">
        <v>1082</v>
      </c>
      <c r="CG2" t="s">
        <v>1082</v>
      </c>
      <c r="CH2" t="s">
        <v>1081</v>
      </c>
      <c r="CI2" t="s">
        <v>1082</v>
      </c>
      <c r="CJ2" t="s">
        <v>1082</v>
      </c>
      <c r="CK2" t="s">
        <v>1081</v>
      </c>
      <c r="CL2">
        <v>12</v>
      </c>
      <c r="CM2" t="s">
        <v>1082</v>
      </c>
      <c r="CN2">
        <v>43</v>
      </c>
      <c r="CO2">
        <v>41</v>
      </c>
      <c r="CP2">
        <f>INDEX('dice roll'!D98,1)</f>
        <v>0</v>
      </c>
      <c r="CQ2">
        <v>130</v>
      </c>
      <c r="CR2">
        <v>105</v>
      </c>
      <c r="CS2">
        <f>INDEX('dice roll'!K98,1)</f>
        <v>0</v>
      </c>
    </row>
    <row r="3" spans="28:97" ht="12.75">
      <c r="AB3" t="s">
        <v>23</v>
      </c>
      <c r="AC3">
        <v>2</v>
      </c>
      <c r="AD3">
        <v>0</v>
      </c>
      <c r="AE3">
        <v>0</v>
      </c>
      <c r="AF3">
        <v>0</v>
      </c>
      <c r="AG3">
        <v>1</v>
      </c>
      <c r="AH3">
        <v>-1</v>
      </c>
      <c r="AI3">
        <v>0</v>
      </c>
      <c r="AJ3">
        <v>-2</v>
      </c>
      <c r="AK3">
        <v>100</v>
      </c>
      <c r="AL3">
        <f>INDEX('dice roll'!$I$25,1)</f>
        <v>0</v>
      </c>
      <c r="AM3">
        <f t="shared" si="0"/>
        <v>100</v>
      </c>
      <c r="AN3">
        <v>13</v>
      </c>
      <c r="AO3" s="1" t="s">
        <v>30</v>
      </c>
      <c r="AP3">
        <v>-45</v>
      </c>
      <c r="AQ3">
        <v>0</v>
      </c>
      <c r="AR3">
        <v>0</v>
      </c>
      <c r="AS3">
        <v>3</v>
      </c>
      <c r="AT3">
        <v>18</v>
      </c>
      <c r="AU3">
        <v>8</v>
      </c>
      <c r="AV3">
        <v>18</v>
      </c>
      <c r="AW3">
        <v>3</v>
      </c>
      <c r="AX3">
        <v>18</v>
      </c>
      <c r="AY3">
        <v>7</v>
      </c>
      <c r="AZ3">
        <v>19</v>
      </c>
      <c r="BA3">
        <v>6</v>
      </c>
      <c r="BB3">
        <v>18</v>
      </c>
      <c r="BC3">
        <v>8</v>
      </c>
      <c r="BD3">
        <v>18</v>
      </c>
      <c r="BE3">
        <v>3</v>
      </c>
      <c r="BF3">
        <v>18</v>
      </c>
      <c r="BG3">
        <v>0</v>
      </c>
      <c r="BH3">
        <v>-1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1</v>
      </c>
      <c r="BP3">
        <v>0</v>
      </c>
      <c r="BQ3">
        <v>0</v>
      </c>
      <c r="BR3">
        <v>1</v>
      </c>
      <c r="BS3">
        <v>1</v>
      </c>
      <c r="BT3">
        <v>1</v>
      </c>
      <c r="BV3">
        <v>13</v>
      </c>
      <c r="BW3">
        <v>13</v>
      </c>
      <c r="BX3">
        <v>12</v>
      </c>
      <c r="BY3">
        <v>0</v>
      </c>
      <c r="BZ3">
        <v>13</v>
      </c>
      <c r="CA3">
        <v>13</v>
      </c>
      <c r="CB3" t="s">
        <v>1082</v>
      </c>
      <c r="CC3">
        <v>12</v>
      </c>
      <c r="CD3" t="s">
        <v>1082</v>
      </c>
      <c r="CE3" t="s">
        <v>1082</v>
      </c>
      <c r="CF3">
        <v>15</v>
      </c>
      <c r="CG3">
        <v>15</v>
      </c>
      <c r="CH3">
        <v>15</v>
      </c>
      <c r="CI3">
        <v>15</v>
      </c>
      <c r="CJ3" t="s">
        <v>1082</v>
      </c>
      <c r="CK3">
        <v>12</v>
      </c>
      <c r="CL3">
        <v>10</v>
      </c>
      <c r="CM3" t="s">
        <v>1082</v>
      </c>
      <c r="CN3">
        <v>55</v>
      </c>
      <c r="CO3">
        <v>50</v>
      </c>
      <c r="CP3">
        <f>INDEX('dice roll'!D99,1)</f>
        <v>0</v>
      </c>
      <c r="CQ3">
        <v>90</v>
      </c>
      <c r="CR3">
        <v>70</v>
      </c>
      <c r="CS3">
        <f>INDEX('dice roll'!K99,1)</f>
        <v>0</v>
      </c>
    </row>
    <row r="4" spans="1:97" ht="12.75">
      <c r="A4" t="s">
        <v>155</v>
      </c>
      <c r="AB4" t="s">
        <v>22</v>
      </c>
      <c r="AC4">
        <v>2</v>
      </c>
      <c r="AD4">
        <v>0</v>
      </c>
      <c r="AE4">
        <v>0</v>
      </c>
      <c r="AF4">
        <v>0</v>
      </c>
      <c r="AG4">
        <v>1</v>
      </c>
      <c r="AH4">
        <v>-1</v>
      </c>
      <c r="AI4">
        <v>0</v>
      </c>
      <c r="AJ4">
        <v>-1</v>
      </c>
      <c r="AK4">
        <v>100</v>
      </c>
      <c r="AL4">
        <f>INDEX('dice roll'!$I$25,1)</f>
        <v>0</v>
      </c>
      <c r="AM4">
        <f t="shared" si="0"/>
        <v>100</v>
      </c>
      <c r="AN4">
        <v>13</v>
      </c>
      <c r="AO4" t="s">
        <v>31</v>
      </c>
      <c r="AP4">
        <v>-40</v>
      </c>
      <c r="AQ4">
        <v>0</v>
      </c>
      <c r="AR4">
        <v>0</v>
      </c>
      <c r="AS4">
        <v>3</v>
      </c>
      <c r="AT4">
        <v>18</v>
      </c>
      <c r="AU4">
        <v>8</v>
      </c>
      <c r="AV4">
        <v>18</v>
      </c>
      <c r="AW4">
        <v>3</v>
      </c>
      <c r="AX4">
        <v>18</v>
      </c>
      <c r="AY4">
        <v>7</v>
      </c>
      <c r="AZ4">
        <v>19</v>
      </c>
      <c r="BA4">
        <v>6</v>
      </c>
      <c r="BB4">
        <v>18</v>
      </c>
      <c r="BC4">
        <v>8</v>
      </c>
      <c r="BD4">
        <v>18</v>
      </c>
      <c r="BE4">
        <v>5</v>
      </c>
      <c r="BF4">
        <v>18</v>
      </c>
      <c r="BG4">
        <v>0</v>
      </c>
      <c r="BH4">
        <v>-1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1</v>
      </c>
      <c r="BP4">
        <v>0</v>
      </c>
      <c r="BQ4">
        <v>0</v>
      </c>
      <c r="BR4">
        <v>1</v>
      </c>
      <c r="BS4">
        <v>1</v>
      </c>
      <c r="BT4">
        <v>1</v>
      </c>
      <c r="BV4">
        <v>13</v>
      </c>
      <c r="BW4">
        <v>13</v>
      </c>
      <c r="BX4">
        <v>12</v>
      </c>
      <c r="BY4">
        <v>12</v>
      </c>
      <c r="BZ4">
        <v>13</v>
      </c>
      <c r="CA4">
        <v>13</v>
      </c>
      <c r="CB4" t="s">
        <v>1082</v>
      </c>
      <c r="CC4">
        <v>12</v>
      </c>
      <c r="CD4" t="s">
        <v>1082</v>
      </c>
      <c r="CE4" t="s">
        <v>1082</v>
      </c>
      <c r="CF4">
        <v>15</v>
      </c>
      <c r="CG4">
        <v>15</v>
      </c>
      <c r="CH4">
        <v>15</v>
      </c>
      <c r="CI4">
        <v>15</v>
      </c>
      <c r="CJ4" t="s">
        <v>1082</v>
      </c>
      <c r="CK4">
        <v>12</v>
      </c>
      <c r="CL4">
        <v>10</v>
      </c>
      <c r="CM4" t="s">
        <v>1082</v>
      </c>
      <c r="CN4">
        <v>55</v>
      </c>
      <c r="CO4">
        <v>50</v>
      </c>
      <c r="CP4">
        <f>INDEX('dice roll'!D99,1)</f>
        <v>0</v>
      </c>
      <c r="CQ4">
        <v>90</v>
      </c>
      <c r="CR4">
        <v>70</v>
      </c>
      <c r="CS4">
        <f>INDEX('dice roll'!K99,1)</f>
        <v>0</v>
      </c>
    </row>
    <row r="5" spans="1:97" ht="12.75">
      <c r="A5">
        <v>1</v>
      </c>
      <c r="AB5" t="s">
        <v>58</v>
      </c>
      <c r="AC5">
        <v>2</v>
      </c>
      <c r="AD5">
        <v>0</v>
      </c>
      <c r="AE5">
        <v>0</v>
      </c>
      <c r="AF5">
        <v>0</v>
      </c>
      <c r="AG5">
        <v>1</v>
      </c>
      <c r="AH5">
        <v>-1</v>
      </c>
      <c r="AI5">
        <v>0</v>
      </c>
      <c r="AJ5">
        <v>1</v>
      </c>
      <c r="AK5">
        <v>100</v>
      </c>
      <c r="AL5">
        <f>INDEX('dice roll'!$I$25,1)</f>
        <v>0</v>
      </c>
      <c r="AM5">
        <f>AK5+AL5</f>
        <v>100</v>
      </c>
      <c r="AN5">
        <v>12</v>
      </c>
      <c r="AO5" t="s">
        <v>32</v>
      </c>
      <c r="AP5">
        <v>30</v>
      </c>
      <c r="AQ5">
        <v>0</v>
      </c>
      <c r="AR5">
        <v>0</v>
      </c>
      <c r="AS5">
        <v>3</v>
      </c>
      <c r="AT5">
        <v>18</v>
      </c>
      <c r="AU5">
        <v>8</v>
      </c>
      <c r="AV5">
        <v>18</v>
      </c>
      <c r="AW5">
        <v>3</v>
      </c>
      <c r="AX5">
        <v>18</v>
      </c>
      <c r="AY5">
        <v>7</v>
      </c>
      <c r="AZ5">
        <v>19</v>
      </c>
      <c r="BA5">
        <v>6</v>
      </c>
      <c r="BB5">
        <v>18</v>
      </c>
      <c r="BC5">
        <v>8</v>
      </c>
      <c r="BD5">
        <v>18</v>
      </c>
      <c r="BE5">
        <v>5</v>
      </c>
      <c r="BF5">
        <v>19</v>
      </c>
      <c r="BG5">
        <v>0</v>
      </c>
      <c r="BH5">
        <v>-1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1</v>
      </c>
      <c r="BP5">
        <v>0</v>
      </c>
      <c r="BQ5">
        <v>0</v>
      </c>
      <c r="BR5">
        <v>1</v>
      </c>
      <c r="BS5">
        <v>1</v>
      </c>
      <c r="BT5">
        <v>1</v>
      </c>
      <c r="BV5">
        <v>13</v>
      </c>
      <c r="BW5">
        <v>13</v>
      </c>
      <c r="BX5">
        <v>12</v>
      </c>
      <c r="BY5" t="s">
        <v>1082</v>
      </c>
      <c r="BZ5">
        <v>13</v>
      </c>
      <c r="CA5">
        <v>13</v>
      </c>
      <c r="CB5" t="s">
        <v>1082</v>
      </c>
      <c r="CC5">
        <v>12</v>
      </c>
      <c r="CD5" t="s">
        <v>1082</v>
      </c>
      <c r="CE5" t="s">
        <v>1082</v>
      </c>
      <c r="CF5">
        <v>15</v>
      </c>
      <c r="CG5">
        <v>15</v>
      </c>
      <c r="CH5">
        <v>15</v>
      </c>
      <c r="CI5">
        <v>15</v>
      </c>
      <c r="CJ5" t="s">
        <v>1082</v>
      </c>
      <c r="CK5">
        <v>12</v>
      </c>
      <c r="CL5">
        <v>10</v>
      </c>
      <c r="CM5" t="s">
        <v>1082</v>
      </c>
      <c r="CN5">
        <v>55</v>
      </c>
      <c r="CO5">
        <v>50</v>
      </c>
      <c r="CP5">
        <f>INDEX('dice roll'!D99,1)</f>
        <v>0</v>
      </c>
      <c r="CQ5">
        <v>90</v>
      </c>
      <c r="CR5">
        <v>70</v>
      </c>
      <c r="CS5">
        <f>INDEX('dice roll'!K99,1)</f>
        <v>0</v>
      </c>
    </row>
    <row r="6" spans="1:97" ht="12.75">
      <c r="A6" t="str">
        <f>IF(A5=1,"male","female")</f>
        <v>male</v>
      </c>
      <c r="J6" t="s">
        <v>154</v>
      </c>
      <c r="K6" s="3"/>
      <c r="M6" s="3"/>
      <c r="AB6" t="s">
        <v>21</v>
      </c>
      <c r="AC6">
        <v>2</v>
      </c>
      <c r="AD6">
        <v>0</v>
      </c>
      <c r="AE6">
        <v>0</v>
      </c>
      <c r="AF6">
        <v>0</v>
      </c>
      <c r="AG6">
        <v>1</v>
      </c>
      <c r="AH6">
        <v>-1</v>
      </c>
      <c r="AI6">
        <v>0</v>
      </c>
      <c r="AJ6">
        <v>1</v>
      </c>
      <c r="AK6">
        <v>100</v>
      </c>
      <c r="AL6">
        <f>INDEX('dice roll'!$I$25,1)</f>
        <v>0</v>
      </c>
      <c r="AM6">
        <f>AK6+AL6</f>
        <v>100</v>
      </c>
      <c r="AN6">
        <v>12</v>
      </c>
      <c r="AO6" t="s">
        <v>32</v>
      </c>
      <c r="AP6">
        <v>15</v>
      </c>
      <c r="AQ6">
        <v>0</v>
      </c>
      <c r="AR6">
        <v>0</v>
      </c>
      <c r="AS6">
        <v>3</v>
      </c>
      <c r="AT6">
        <v>18</v>
      </c>
      <c r="AU6">
        <v>8</v>
      </c>
      <c r="AV6">
        <v>18</v>
      </c>
      <c r="AW6">
        <v>3</v>
      </c>
      <c r="AX6">
        <v>18</v>
      </c>
      <c r="AY6">
        <v>7</v>
      </c>
      <c r="AZ6">
        <v>19</v>
      </c>
      <c r="BA6">
        <v>6</v>
      </c>
      <c r="BB6">
        <v>18</v>
      </c>
      <c r="BC6">
        <v>8</v>
      </c>
      <c r="BD6">
        <v>18</v>
      </c>
      <c r="BE6">
        <v>5</v>
      </c>
      <c r="BF6">
        <v>19</v>
      </c>
      <c r="BG6">
        <v>0</v>
      </c>
      <c r="BH6">
        <v>-1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1</v>
      </c>
      <c r="BP6">
        <v>0</v>
      </c>
      <c r="BQ6">
        <v>0</v>
      </c>
      <c r="BR6">
        <v>1</v>
      </c>
      <c r="BS6">
        <v>1</v>
      </c>
      <c r="BT6">
        <v>1</v>
      </c>
      <c r="BV6">
        <v>13</v>
      </c>
      <c r="BW6">
        <v>13</v>
      </c>
      <c r="BX6">
        <v>12</v>
      </c>
      <c r="BY6" t="s">
        <v>1082</v>
      </c>
      <c r="BZ6">
        <v>13</v>
      </c>
      <c r="CA6">
        <v>13</v>
      </c>
      <c r="CB6" t="s">
        <v>1082</v>
      </c>
      <c r="CC6">
        <v>12</v>
      </c>
      <c r="CD6" t="s">
        <v>1082</v>
      </c>
      <c r="CE6" t="s">
        <v>1082</v>
      </c>
      <c r="CF6">
        <v>15</v>
      </c>
      <c r="CG6">
        <v>15</v>
      </c>
      <c r="CH6">
        <v>15</v>
      </c>
      <c r="CI6">
        <v>15</v>
      </c>
      <c r="CJ6" t="s">
        <v>1082</v>
      </c>
      <c r="CK6">
        <v>12</v>
      </c>
      <c r="CL6">
        <v>10</v>
      </c>
      <c r="CM6" t="s">
        <v>1082</v>
      </c>
      <c r="CN6">
        <v>55</v>
      </c>
      <c r="CO6">
        <v>50</v>
      </c>
      <c r="CP6">
        <f>INDEX('dice roll'!D99,1)</f>
        <v>0</v>
      </c>
      <c r="CQ6">
        <v>90</v>
      </c>
      <c r="CR6">
        <v>70</v>
      </c>
      <c r="CS6">
        <f>INDEX('dice roll'!K99,1)</f>
        <v>0</v>
      </c>
    </row>
    <row r="7" spans="1:97" ht="12.75">
      <c r="A7" t="s">
        <v>199</v>
      </c>
      <c r="AB7" t="s">
        <v>59</v>
      </c>
      <c r="AC7">
        <v>2</v>
      </c>
      <c r="AD7">
        <v>0</v>
      </c>
      <c r="AE7">
        <v>0</v>
      </c>
      <c r="AF7">
        <v>0</v>
      </c>
      <c r="AG7">
        <v>1</v>
      </c>
      <c r="AH7">
        <v>-1</v>
      </c>
      <c r="AI7">
        <v>0</v>
      </c>
      <c r="AJ7">
        <v>1</v>
      </c>
      <c r="AK7">
        <v>100</v>
      </c>
      <c r="AL7">
        <f>INDEX('dice roll'!$I$25,1)</f>
        <v>0</v>
      </c>
      <c r="AM7">
        <f t="shared" si="0"/>
        <v>100</v>
      </c>
      <c r="AN7">
        <v>12</v>
      </c>
      <c r="AO7" t="s">
        <v>32</v>
      </c>
      <c r="AP7">
        <v>-30</v>
      </c>
      <c r="AQ7">
        <v>0</v>
      </c>
      <c r="AR7">
        <v>0</v>
      </c>
      <c r="AS7">
        <v>3</v>
      </c>
      <c r="AT7">
        <v>18</v>
      </c>
      <c r="AU7">
        <v>8</v>
      </c>
      <c r="AV7">
        <v>18</v>
      </c>
      <c r="AW7">
        <v>3</v>
      </c>
      <c r="AX7">
        <v>18</v>
      </c>
      <c r="AY7">
        <v>7</v>
      </c>
      <c r="AZ7">
        <v>19</v>
      </c>
      <c r="BA7">
        <v>6</v>
      </c>
      <c r="BB7">
        <v>18</v>
      </c>
      <c r="BC7">
        <v>8</v>
      </c>
      <c r="BD7">
        <v>18</v>
      </c>
      <c r="BE7">
        <v>5</v>
      </c>
      <c r="BF7">
        <v>19</v>
      </c>
      <c r="BG7">
        <v>0</v>
      </c>
      <c r="BH7">
        <v>-1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1</v>
      </c>
      <c r="BP7">
        <v>0</v>
      </c>
      <c r="BQ7">
        <v>0</v>
      </c>
      <c r="BR7">
        <v>1</v>
      </c>
      <c r="BS7">
        <v>1</v>
      </c>
      <c r="BT7">
        <v>1</v>
      </c>
      <c r="BV7">
        <v>13</v>
      </c>
      <c r="BW7">
        <v>13</v>
      </c>
      <c r="BX7">
        <v>12</v>
      </c>
      <c r="BY7">
        <v>12</v>
      </c>
      <c r="BZ7">
        <v>13</v>
      </c>
      <c r="CA7">
        <v>13</v>
      </c>
      <c r="CB7" t="s">
        <v>1082</v>
      </c>
      <c r="CC7">
        <v>12</v>
      </c>
      <c r="CD7" t="s">
        <v>1082</v>
      </c>
      <c r="CE7" t="s">
        <v>1082</v>
      </c>
      <c r="CF7">
        <v>15</v>
      </c>
      <c r="CG7">
        <v>15</v>
      </c>
      <c r="CH7">
        <v>15</v>
      </c>
      <c r="CI7">
        <v>15</v>
      </c>
      <c r="CJ7" t="s">
        <v>1082</v>
      </c>
      <c r="CK7">
        <v>12</v>
      </c>
      <c r="CL7">
        <v>10</v>
      </c>
      <c r="CM7" t="s">
        <v>1082</v>
      </c>
      <c r="CN7">
        <v>55</v>
      </c>
      <c r="CO7">
        <v>50</v>
      </c>
      <c r="CP7">
        <f>INDEX('dice roll'!D99,1)</f>
        <v>0</v>
      </c>
      <c r="CQ7">
        <v>90</v>
      </c>
      <c r="CR7">
        <v>70</v>
      </c>
      <c r="CS7">
        <f>INDEX('dice roll'!K99,1)</f>
        <v>0</v>
      </c>
    </row>
    <row r="8" spans="1:97" ht="12.75">
      <c r="A8">
        <f>INDEX(AC2:AC19,B1)</f>
        <v>0</v>
      </c>
      <c r="AB8" t="s">
        <v>9</v>
      </c>
      <c r="AC8">
        <v>1</v>
      </c>
      <c r="AD8">
        <v>0</v>
      </c>
      <c r="AE8">
        <v>1</v>
      </c>
      <c r="AF8">
        <v>-1</v>
      </c>
      <c r="AG8">
        <v>0</v>
      </c>
      <c r="AH8">
        <v>0</v>
      </c>
      <c r="AI8">
        <v>0</v>
      </c>
      <c r="AJ8">
        <v>-1</v>
      </c>
      <c r="AK8">
        <v>60</v>
      </c>
      <c r="AL8">
        <f>INDEX('dice roll'!$I$26,1)</f>
        <v>0</v>
      </c>
      <c r="AM8">
        <f t="shared" si="0"/>
        <v>60</v>
      </c>
      <c r="AN8">
        <v>10</v>
      </c>
      <c r="AO8" t="s">
        <v>34</v>
      </c>
      <c r="AP8">
        <v>10</v>
      </c>
      <c r="AQ8">
        <v>0</v>
      </c>
      <c r="AR8">
        <v>0</v>
      </c>
      <c r="AS8">
        <v>6</v>
      </c>
      <c r="AT8">
        <v>18</v>
      </c>
      <c r="AU8">
        <v>7</v>
      </c>
      <c r="AV8">
        <v>18</v>
      </c>
      <c r="AW8">
        <v>3</v>
      </c>
      <c r="AX8">
        <v>18</v>
      </c>
      <c r="AY8">
        <v>3</v>
      </c>
      <c r="AZ8">
        <v>18</v>
      </c>
      <c r="BA8">
        <v>8</v>
      </c>
      <c r="BB8">
        <v>18</v>
      </c>
      <c r="BC8">
        <v>3</v>
      </c>
      <c r="BD8">
        <v>18</v>
      </c>
      <c r="BE8">
        <v>3</v>
      </c>
      <c r="BF8">
        <v>17</v>
      </c>
      <c r="BG8">
        <v>0</v>
      </c>
      <c r="BH8">
        <v>-3</v>
      </c>
      <c r="BI8">
        <v>1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V8">
        <v>9</v>
      </c>
      <c r="BW8" t="s">
        <v>1082</v>
      </c>
      <c r="BX8">
        <v>11</v>
      </c>
      <c r="BY8" t="s">
        <v>1082</v>
      </c>
      <c r="BZ8" t="s">
        <v>1082</v>
      </c>
      <c r="CA8" t="s">
        <v>1082</v>
      </c>
      <c r="CB8" t="s">
        <v>1082</v>
      </c>
      <c r="CC8">
        <v>11</v>
      </c>
      <c r="CD8" t="s">
        <v>1082</v>
      </c>
      <c r="CE8" t="s">
        <v>1082</v>
      </c>
      <c r="CF8" t="s">
        <v>1082</v>
      </c>
      <c r="CG8" t="s">
        <v>1082</v>
      </c>
      <c r="CH8" t="s">
        <v>1082</v>
      </c>
      <c r="CI8" t="s">
        <v>1082</v>
      </c>
      <c r="CJ8">
        <v>15</v>
      </c>
      <c r="CK8">
        <v>13</v>
      </c>
      <c r="CL8">
        <v>8</v>
      </c>
      <c r="CM8" t="s">
        <v>1082</v>
      </c>
      <c r="CN8">
        <v>38</v>
      </c>
      <c r="CO8">
        <v>36</v>
      </c>
      <c r="CP8">
        <f>INDEX('dice roll'!D100,1)</f>
        <v>0</v>
      </c>
      <c r="CQ8">
        <v>72</v>
      </c>
      <c r="CR8">
        <v>68</v>
      </c>
      <c r="CS8">
        <f>INDEX('dice roll'!K100,1)</f>
        <v>0</v>
      </c>
    </row>
    <row r="9" spans="28:97" ht="12.75">
      <c r="AB9" t="s">
        <v>33</v>
      </c>
      <c r="AC9">
        <v>1</v>
      </c>
      <c r="AD9">
        <v>0</v>
      </c>
      <c r="AE9">
        <v>1</v>
      </c>
      <c r="AF9">
        <v>-1</v>
      </c>
      <c r="AG9">
        <v>0</v>
      </c>
      <c r="AH9">
        <v>0</v>
      </c>
      <c r="AI9">
        <v>0</v>
      </c>
      <c r="AJ9">
        <v>-1</v>
      </c>
      <c r="AK9">
        <v>60</v>
      </c>
      <c r="AL9">
        <f>INDEX('dice roll'!$I$26,1)</f>
        <v>0</v>
      </c>
      <c r="AM9">
        <f t="shared" si="0"/>
        <v>60</v>
      </c>
      <c r="AN9">
        <v>10</v>
      </c>
      <c r="AO9" t="s">
        <v>37</v>
      </c>
      <c r="AP9">
        <v>10</v>
      </c>
      <c r="AQ9">
        <v>0</v>
      </c>
      <c r="AR9">
        <v>0</v>
      </c>
      <c r="AS9">
        <v>6</v>
      </c>
      <c r="AT9">
        <v>18</v>
      </c>
      <c r="AU9">
        <v>7</v>
      </c>
      <c r="AV9">
        <v>18</v>
      </c>
      <c r="AW9">
        <v>3</v>
      </c>
      <c r="AX9">
        <v>18</v>
      </c>
      <c r="AY9">
        <v>3</v>
      </c>
      <c r="AZ9">
        <v>18</v>
      </c>
      <c r="BA9">
        <v>8</v>
      </c>
      <c r="BB9">
        <v>18</v>
      </c>
      <c r="BC9">
        <v>3</v>
      </c>
      <c r="BD9">
        <v>18</v>
      </c>
      <c r="BE9">
        <v>3</v>
      </c>
      <c r="BF9">
        <v>17</v>
      </c>
      <c r="BG9">
        <v>0</v>
      </c>
      <c r="BH9">
        <v>-3</v>
      </c>
      <c r="BI9">
        <v>1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V9">
        <v>9</v>
      </c>
      <c r="BW9" t="s">
        <v>1082</v>
      </c>
      <c r="BX9">
        <v>11</v>
      </c>
      <c r="BY9">
        <v>12</v>
      </c>
      <c r="BZ9" t="s">
        <v>1082</v>
      </c>
      <c r="CA9" t="s">
        <v>1082</v>
      </c>
      <c r="CB9" t="s">
        <v>1082</v>
      </c>
      <c r="CC9">
        <v>11</v>
      </c>
      <c r="CD9" t="s">
        <v>1082</v>
      </c>
      <c r="CE9" t="s">
        <v>1082</v>
      </c>
      <c r="CF9" t="s">
        <v>1082</v>
      </c>
      <c r="CG9" t="s">
        <v>1082</v>
      </c>
      <c r="CH9">
        <v>10</v>
      </c>
      <c r="CI9" t="s">
        <v>1082</v>
      </c>
      <c r="CJ9">
        <v>15</v>
      </c>
      <c r="CK9">
        <v>13</v>
      </c>
      <c r="CL9">
        <v>8</v>
      </c>
      <c r="CM9" t="s">
        <v>1082</v>
      </c>
      <c r="CN9">
        <v>38</v>
      </c>
      <c r="CO9">
        <v>36</v>
      </c>
      <c r="CP9">
        <f>INDEX('dice roll'!D100,1)</f>
        <v>0</v>
      </c>
      <c r="CQ9">
        <v>72</v>
      </c>
      <c r="CR9">
        <v>68</v>
      </c>
      <c r="CS9">
        <f>INDEX('dice roll'!K100,1)</f>
        <v>0</v>
      </c>
    </row>
    <row r="10" spans="28:97" ht="12.75">
      <c r="AB10" t="s">
        <v>10</v>
      </c>
      <c r="AD10">
        <v>-1</v>
      </c>
      <c r="AE10">
        <v>1</v>
      </c>
      <c r="AF10">
        <v>-1</v>
      </c>
      <c r="AG10">
        <v>1</v>
      </c>
      <c r="AH10">
        <v>-1</v>
      </c>
      <c r="AI10">
        <v>0</v>
      </c>
      <c r="AJ10">
        <v>0</v>
      </c>
      <c r="AK10">
        <v>40</v>
      </c>
      <c r="AL10">
        <f>INDEX('dice roll'!$I$27,1)</f>
        <v>0</v>
      </c>
      <c r="AM10">
        <f t="shared" si="0"/>
        <v>40</v>
      </c>
      <c r="AN10">
        <v>10</v>
      </c>
      <c r="AO10" t="s">
        <v>35</v>
      </c>
      <c r="AP10">
        <v>-15</v>
      </c>
      <c r="AQ10">
        <v>0</v>
      </c>
      <c r="AR10">
        <v>0</v>
      </c>
      <c r="AS10">
        <v>6</v>
      </c>
      <c r="AT10">
        <v>17</v>
      </c>
      <c r="AU10">
        <v>6</v>
      </c>
      <c r="AV10">
        <v>18</v>
      </c>
      <c r="AW10">
        <v>3</v>
      </c>
      <c r="AX10">
        <v>17</v>
      </c>
      <c r="AY10">
        <v>5</v>
      </c>
      <c r="AZ10">
        <v>18</v>
      </c>
      <c r="BA10">
        <v>9</v>
      </c>
      <c r="BB10">
        <v>18</v>
      </c>
      <c r="BC10">
        <v>3</v>
      </c>
      <c r="BD10">
        <v>18</v>
      </c>
      <c r="BE10">
        <v>3</v>
      </c>
      <c r="BF10">
        <v>17</v>
      </c>
      <c r="BG10">
        <v>0</v>
      </c>
      <c r="BH10">
        <v>1</v>
      </c>
      <c r="BI10">
        <v>1</v>
      </c>
      <c r="BV10">
        <v>7</v>
      </c>
      <c r="BW10">
        <v>6</v>
      </c>
      <c r="BX10">
        <v>9</v>
      </c>
      <c r="BY10" t="s">
        <v>1082</v>
      </c>
      <c r="BZ10">
        <v>9</v>
      </c>
      <c r="CA10" t="s">
        <v>1082</v>
      </c>
      <c r="CB10" t="s">
        <v>1082</v>
      </c>
      <c r="CC10">
        <v>9</v>
      </c>
      <c r="CD10" t="s">
        <v>1082</v>
      </c>
      <c r="CE10" t="s">
        <v>1082</v>
      </c>
      <c r="CF10" t="s">
        <v>1082</v>
      </c>
      <c r="CG10" t="s">
        <v>1082</v>
      </c>
      <c r="CH10" t="s">
        <v>1082</v>
      </c>
      <c r="CI10" t="s">
        <v>1082</v>
      </c>
      <c r="CJ10" t="s">
        <v>1081</v>
      </c>
      <c r="CK10" t="s">
        <v>1081</v>
      </c>
      <c r="CL10" t="s">
        <v>1081</v>
      </c>
      <c r="CM10" t="s">
        <v>1082</v>
      </c>
      <c r="CN10">
        <v>32</v>
      </c>
      <c r="CO10">
        <v>33</v>
      </c>
      <c r="CP10">
        <f>INDEX('dice roll'!D101,1)</f>
        <v>0</v>
      </c>
      <c r="CQ10">
        <v>46</v>
      </c>
      <c r="CR10">
        <v>44</v>
      </c>
      <c r="CS10">
        <f>INDEX('dice roll'!K101,1)</f>
        <v>0</v>
      </c>
    </row>
    <row r="11" spans="7:97" ht="12.75">
      <c r="G11" t="s">
        <v>174</v>
      </c>
      <c r="I11" s="159" t="s">
        <v>983</v>
      </c>
      <c r="AB11" t="s">
        <v>11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1</v>
      </c>
      <c r="AK11">
        <v>15</v>
      </c>
      <c r="AL11">
        <f>INDEX('dice roll'!$I$29,1)</f>
        <v>0</v>
      </c>
      <c r="AM11">
        <f>AK11+AL11</f>
        <v>15</v>
      </c>
      <c r="AN11">
        <v>11</v>
      </c>
      <c r="AO11" t="s">
        <v>36</v>
      </c>
      <c r="AP11">
        <v>5</v>
      </c>
      <c r="AQ11">
        <v>0</v>
      </c>
      <c r="AR11">
        <v>0</v>
      </c>
      <c r="AS11">
        <v>3</v>
      </c>
      <c r="AT11">
        <v>18</v>
      </c>
      <c r="AU11">
        <v>4</v>
      </c>
      <c r="AV11">
        <v>18</v>
      </c>
      <c r="AW11">
        <v>3</v>
      </c>
      <c r="AX11">
        <v>18</v>
      </c>
      <c r="AY11">
        <v>6</v>
      </c>
      <c r="AZ11">
        <v>18</v>
      </c>
      <c r="BA11">
        <v>6</v>
      </c>
      <c r="BB11">
        <v>18</v>
      </c>
      <c r="BC11">
        <v>3</v>
      </c>
      <c r="BD11">
        <v>18</v>
      </c>
      <c r="BE11">
        <v>5</v>
      </c>
      <c r="BF11">
        <v>17</v>
      </c>
      <c r="BH11">
        <v>-1</v>
      </c>
      <c r="BI11">
        <v>2</v>
      </c>
      <c r="BT11">
        <v>1</v>
      </c>
      <c r="BV11">
        <v>14</v>
      </c>
      <c r="BW11">
        <v>14</v>
      </c>
      <c r="BX11">
        <v>14</v>
      </c>
      <c r="BY11" t="s">
        <v>1082</v>
      </c>
      <c r="BZ11">
        <v>14</v>
      </c>
      <c r="CA11" t="s">
        <v>1082</v>
      </c>
      <c r="CB11" t="s">
        <v>1082</v>
      </c>
      <c r="CC11">
        <v>14</v>
      </c>
      <c r="CD11" t="s">
        <v>1082</v>
      </c>
      <c r="CE11" t="s">
        <v>1082</v>
      </c>
      <c r="CF11">
        <v>16</v>
      </c>
      <c r="CG11">
        <v>12</v>
      </c>
      <c r="CH11">
        <v>10</v>
      </c>
      <c r="CI11">
        <v>11</v>
      </c>
      <c r="CJ11" t="s">
        <v>1082</v>
      </c>
      <c r="CK11" t="s">
        <v>1081</v>
      </c>
      <c r="CL11">
        <v>11</v>
      </c>
      <c r="CM11" t="s">
        <v>1081</v>
      </c>
      <c r="CN11">
        <v>60</v>
      </c>
      <c r="CO11">
        <v>58</v>
      </c>
      <c r="CP11">
        <f>INDEX('dice roll'!D102,1)</f>
        <v>0</v>
      </c>
      <c r="CQ11">
        <v>110</v>
      </c>
      <c r="CR11">
        <v>85</v>
      </c>
      <c r="CS11">
        <f>INDEX('dice roll'!K102,1)</f>
        <v>0</v>
      </c>
    </row>
    <row r="12" spans="3:97" ht="12.75">
      <c r="C12" t="s">
        <v>152</v>
      </c>
      <c r="D12" t="s">
        <v>153</v>
      </c>
      <c r="E12" t="s">
        <v>173</v>
      </c>
      <c r="F12" t="s">
        <v>172</v>
      </c>
      <c r="G12" s="8" t="s">
        <v>156</v>
      </c>
      <c r="H12" s="8" t="s">
        <v>157</v>
      </c>
      <c r="I12" s="160" t="s">
        <v>984</v>
      </c>
      <c r="K12" s="197" t="s">
        <v>188</v>
      </c>
      <c r="L12" s="197"/>
      <c r="M12" s="8"/>
      <c r="N12" t="s">
        <v>175</v>
      </c>
      <c r="O12" t="s">
        <v>176</v>
      </c>
      <c r="AB12" t="s">
        <v>24</v>
      </c>
      <c r="AD12">
        <v>-1</v>
      </c>
      <c r="AE12">
        <v>0</v>
      </c>
      <c r="AF12">
        <v>0</v>
      </c>
      <c r="AG12">
        <v>1</v>
      </c>
      <c r="AH12">
        <v>0</v>
      </c>
      <c r="AI12">
        <v>0</v>
      </c>
      <c r="AJ12">
        <v>0</v>
      </c>
      <c r="AK12">
        <v>20</v>
      </c>
      <c r="AL12">
        <f>INDEX('dice roll'!$I$28,1)</f>
        <v>0</v>
      </c>
      <c r="AM12">
        <f t="shared" si="0"/>
        <v>20</v>
      </c>
      <c r="AN12">
        <v>11</v>
      </c>
      <c r="AO12" t="s">
        <v>38</v>
      </c>
      <c r="AP12">
        <v>-25</v>
      </c>
      <c r="AQ12">
        <v>0</v>
      </c>
      <c r="AR12">
        <v>0</v>
      </c>
      <c r="AS12">
        <v>6</v>
      </c>
      <c r="AT12">
        <v>17</v>
      </c>
      <c r="AU12">
        <v>6</v>
      </c>
      <c r="AV12">
        <v>18</v>
      </c>
      <c r="AW12">
        <v>3</v>
      </c>
      <c r="AX12">
        <v>17</v>
      </c>
      <c r="AY12">
        <v>7</v>
      </c>
      <c r="AZ12">
        <v>18</v>
      </c>
      <c r="BA12">
        <v>10</v>
      </c>
      <c r="BB12">
        <v>19</v>
      </c>
      <c r="BC12">
        <v>3</v>
      </c>
      <c r="BD12">
        <v>18</v>
      </c>
      <c r="BE12">
        <v>3</v>
      </c>
      <c r="BF12">
        <v>18</v>
      </c>
      <c r="BH12">
        <v>-3</v>
      </c>
      <c r="BL12">
        <v>1</v>
      </c>
      <c r="BM12">
        <v>1</v>
      </c>
      <c r="BV12">
        <v>8</v>
      </c>
      <c r="BW12">
        <v>6</v>
      </c>
      <c r="BX12">
        <v>9</v>
      </c>
      <c r="BY12" t="s">
        <v>1081</v>
      </c>
      <c r="BZ12">
        <v>9</v>
      </c>
      <c r="CA12" t="s">
        <v>1082</v>
      </c>
      <c r="CB12" t="s">
        <v>1082</v>
      </c>
      <c r="CC12">
        <v>9</v>
      </c>
      <c r="CD12" t="s">
        <v>1082</v>
      </c>
      <c r="CE12" t="s">
        <v>1082</v>
      </c>
      <c r="CF12" t="s">
        <v>1082</v>
      </c>
      <c r="CG12" t="s">
        <v>1082</v>
      </c>
      <c r="CH12" t="s">
        <v>1082</v>
      </c>
      <c r="CI12" t="s">
        <v>1082</v>
      </c>
      <c r="CJ12" t="s">
        <v>1082</v>
      </c>
      <c r="CK12" t="s">
        <v>1081</v>
      </c>
      <c r="CL12">
        <v>0</v>
      </c>
      <c r="CM12" t="s">
        <v>1082</v>
      </c>
      <c r="CN12">
        <v>32</v>
      </c>
      <c r="CO12">
        <v>30</v>
      </c>
      <c r="CP12">
        <f>INDEX('dice roll'!D103,1)</f>
        <v>0</v>
      </c>
      <c r="CQ12">
        <v>52</v>
      </c>
      <c r="CR12">
        <v>48</v>
      </c>
      <c r="CS12">
        <f>INDEX('dice roll'!K103,1)</f>
        <v>0</v>
      </c>
    </row>
    <row r="13" spans="1:97" ht="12.75">
      <c r="A13">
        <f>INDEX('floating math'!J2,1)</f>
        <v>1</v>
      </c>
      <c r="B13">
        <f>INDEX(AD2:AD19,B1,1)</f>
        <v>0</v>
      </c>
      <c r="C13">
        <f>INDEX(AS2:AS19,B1)</f>
        <v>3</v>
      </c>
      <c r="D13">
        <f>INDEX(AT2:AT19,B1)</f>
        <v>18</v>
      </c>
      <c r="E13">
        <f>INDEX(BG2:BG19,B1)</f>
        <v>0</v>
      </c>
      <c r="F13">
        <f>INDEX(BH2:BH19,B1)</f>
        <v>0</v>
      </c>
      <c r="G13" s="8">
        <f>IF(A5=1,C13,C13+E13)</f>
        <v>3</v>
      </c>
      <c r="H13" s="8">
        <f>IF(A5=1,D13,D13+F13)</f>
        <v>18</v>
      </c>
      <c r="I13" s="161">
        <f aca="true" t="shared" si="1" ref="I13:I19">A27</f>
        <v>0</v>
      </c>
      <c r="J13" t="s">
        <v>0</v>
      </c>
      <c r="K13">
        <f aca="true" t="shared" si="2" ref="K13:K18">IF(A13&lt;1,1,A13)</f>
        <v>1</v>
      </c>
      <c r="M13" s="144">
        <f>INDEX('floating math'!J11,1)</f>
        <v>0</v>
      </c>
      <c r="N13" s="11" t="str">
        <f aca="true" t="shared" si="3" ref="N13:N19">IF(G13&lt;A27+1,0,"ERROR")</f>
        <v>ERROR</v>
      </c>
      <c r="O13" s="11">
        <f aca="true" t="shared" si="4" ref="O13:O19">IF(H13&gt;A27-1,0,"ERROR")</f>
        <v>0</v>
      </c>
      <c r="AB13" t="s">
        <v>25</v>
      </c>
      <c r="AD13">
        <v>-1</v>
      </c>
      <c r="AE13">
        <v>0</v>
      </c>
      <c r="AF13">
        <v>0</v>
      </c>
      <c r="AG13">
        <v>1</v>
      </c>
      <c r="AH13">
        <v>0</v>
      </c>
      <c r="AI13">
        <v>0</v>
      </c>
      <c r="AJ13">
        <v>0</v>
      </c>
      <c r="AK13">
        <v>20</v>
      </c>
      <c r="AL13">
        <f>INDEX('dice roll'!$I$28,1)</f>
        <v>0</v>
      </c>
      <c r="AM13">
        <f t="shared" si="0"/>
        <v>20</v>
      </c>
      <c r="AN13">
        <v>11</v>
      </c>
      <c r="AO13" t="s">
        <v>39</v>
      </c>
      <c r="AP13">
        <v>-25</v>
      </c>
      <c r="AQ13">
        <v>0</v>
      </c>
      <c r="AR13">
        <v>0</v>
      </c>
      <c r="AS13">
        <v>6</v>
      </c>
      <c r="AT13">
        <v>17</v>
      </c>
      <c r="AU13">
        <v>6</v>
      </c>
      <c r="AV13">
        <v>18</v>
      </c>
      <c r="AW13">
        <v>3</v>
      </c>
      <c r="AX13">
        <v>17</v>
      </c>
      <c r="AY13">
        <v>7</v>
      </c>
      <c r="AZ13">
        <v>18</v>
      </c>
      <c r="BA13">
        <v>10</v>
      </c>
      <c r="BB13">
        <v>19</v>
      </c>
      <c r="BC13">
        <v>3</v>
      </c>
      <c r="BD13">
        <v>18</v>
      </c>
      <c r="BE13">
        <v>3</v>
      </c>
      <c r="BF13">
        <v>18</v>
      </c>
      <c r="BH13">
        <v>-3</v>
      </c>
      <c r="BL13">
        <v>1</v>
      </c>
      <c r="BM13">
        <v>1</v>
      </c>
      <c r="BV13">
        <v>8</v>
      </c>
      <c r="BW13">
        <v>6</v>
      </c>
      <c r="BX13">
        <v>9</v>
      </c>
      <c r="BY13" t="s">
        <v>1081</v>
      </c>
      <c r="BZ13">
        <v>9</v>
      </c>
      <c r="CA13" t="s">
        <v>1082</v>
      </c>
      <c r="CB13" t="s">
        <v>1082</v>
      </c>
      <c r="CC13">
        <v>9</v>
      </c>
      <c r="CD13" t="s">
        <v>1082</v>
      </c>
      <c r="CE13" t="s">
        <v>1082</v>
      </c>
      <c r="CF13" t="s">
        <v>1082</v>
      </c>
      <c r="CG13" t="s">
        <v>1082</v>
      </c>
      <c r="CH13" t="s">
        <v>1082</v>
      </c>
      <c r="CI13" t="s">
        <v>1082</v>
      </c>
      <c r="CJ13" t="s">
        <v>1082</v>
      </c>
      <c r="CK13" t="s">
        <v>1081</v>
      </c>
      <c r="CL13">
        <v>0</v>
      </c>
      <c r="CM13" t="s">
        <v>1082</v>
      </c>
      <c r="CN13">
        <v>32</v>
      </c>
      <c r="CO13">
        <v>30</v>
      </c>
      <c r="CP13">
        <f>INDEX('dice roll'!D103,1)</f>
        <v>0</v>
      </c>
      <c r="CQ13">
        <v>52</v>
      </c>
      <c r="CR13">
        <v>48</v>
      </c>
      <c r="CS13">
        <f>INDEX('dice roll'!K103,1)</f>
        <v>0</v>
      </c>
    </row>
    <row r="14" spans="1:97" ht="12.75">
      <c r="A14">
        <f>INDEX('floating math'!J3,1)</f>
        <v>1</v>
      </c>
      <c r="B14">
        <f>INDEX(AE2:AE19,B1,1)</f>
        <v>0</v>
      </c>
      <c r="C14">
        <f>INDEX(AU2:AU19,B1)</f>
        <v>3</v>
      </c>
      <c r="D14">
        <f>INDEX(AV2:AV19,B1)</f>
        <v>18</v>
      </c>
      <c r="E14">
        <f>INDEX(BI2:BI19,B1)</f>
        <v>0</v>
      </c>
      <c r="F14">
        <f>INDEX(BJ2:BJ19,B1)</f>
        <v>0</v>
      </c>
      <c r="G14" s="8">
        <f>IF(A5=1,C14,C14+E14)</f>
        <v>3</v>
      </c>
      <c r="H14" s="8">
        <f>IF(A5=1,D14,D14+F14)</f>
        <v>18</v>
      </c>
      <c r="I14" s="161">
        <f t="shared" si="1"/>
        <v>0</v>
      </c>
      <c r="J14" t="s">
        <v>1</v>
      </c>
      <c r="K14">
        <f t="shared" si="2"/>
        <v>1</v>
      </c>
      <c r="M14" s="144">
        <f>INDEX('floating math'!J12,1)</f>
        <v>0</v>
      </c>
      <c r="N14" s="11" t="str">
        <f t="shared" si="3"/>
        <v>ERROR</v>
      </c>
      <c r="O14" s="11">
        <f t="shared" si="4"/>
        <v>0</v>
      </c>
      <c r="AB14" t="s">
        <v>26</v>
      </c>
      <c r="AD14">
        <v>-1</v>
      </c>
      <c r="AE14">
        <v>0</v>
      </c>
      <c r="AF14">
        <v>0</v>
      </c>
      <c r="AG14">
        <v>1</v>
      </c>
      <c r="AH14">
        <v>0</v>
      </c>
      <c r="AI14">
        <v>0</v>
      </c>
      <c r="AJ14">
        <v>0</v>
      </c>
      <c r="AK14">
        <v>20</v>
      </c>
      <c r="AL14">
        <f>INDEX('dice roll'!$I$28,1)</f>
        <v>0</v>
      </c>
      <c r="AM14">
        <f t="shared" si="0"/>
        <v>20</v>
      </c>
      <c r="AN14">
        <v>11</v>
      </c>
      <c r="AO14" t="s">
        <v>40</v>
      </c>
      <c r="AP14">
        <v>-25</v>
      </c>
      <c r="AQ14">
        <v>0</v>
      </c>
      <c r="AR14">
        <v>0</v>
      </c>
      <c r="AS14">
        <v>6</v>
      </c>
      <c r="AT14">
        <v>17</v>
      </c>
      <c r="AU14">
        <v>6</v>
      </c>
      <c r="AV14">
        <v>18</v>
      </c>
      <c r="AW14">
        <v>3</v>
      </c>
      <c r="AX14">
        <v>17</v>
      </c>
      <c r="AY14">
        <v>7</v>
      </c>
      <c r="AZ14">
        <v>18</v>
      </c>
      <c r="BA14">
        <v>10</v>
      </c>
      <c r="BB14">
        <v>19</v>
      </c>
      <c r="BC14">
        <v>3</v>
      </c>
      <c r="BD14">
        <v>18</v>
      </c>
      <c r="BE14">
        <v>3</v>
      </c>
      <c r="BF14">
        <v>18</v>
      </c>
      <c r="BH14">
        <v>-3</v>
      </c>
      <c r="BL14">
        <v>1</v>
      </c>
      <c r="BM14">
        <v>1</v>
      </c>
      <c r="BV14">
        <v>8</v>
      </c>
      <c r="BW14">
        <v>6</v>
      </c>
      <c r="BX14">
        <v>9</v>
      </c>
      <c r="BY14" t="s">
        <v>1081</v>
      </c>
      <c r="BZ14">
        <v>9</v>
      </c>
      <c r="CA14" t="s">
        <v>1082</v>
      </c>
      <c r="CB14" t="s">
        <v>1082</v>
      </c>
      <c r="CC14">
        <v>9</v>
      </c>
      <c r="CD14" t="s">
        <v>1082</v>
      </c>
      <c r="CE14" t="s">
        <v>1082</v>
      </c>
      <c r="CF14" t="s">
        <v>1082</v>
      </c>
      <c r="CG14" t="s">
        <v>1082</v>
      </c>
      <c r="CH14" t="s">
        <v>1082</v>
      </c>
      <c r="CI14" t="s">
        <v>1082</v>
      </c>
      <c r="CJ14" t="s">
        <v>1082</v>
      </c>
      <c r="CK14" t="s">
        <v>1081</v>
      </c>
      <c r="CL14">
        <v>0</v>
      </c>
      <c r="CM14" t="s">
        <v>1082</v>
      </c>
      <c r="CN14">
        <v>32</v>
      </c>
      <c r="CO14">
        <v>30</v>
      </c>
      <c r="CP14">
        <f>INDEX('dice roll'!D103,1)</f>
        <v>0</v>
      </c>
      <c r="CQ14">
        <v>52</v>
      </c>
      <c r="CR14">
        <v>48</v>
      </c>
      <c r="CS14">
        <f>INDEX('dice roll'!K103,1)</f>
        <v>0</v>
      </c>
    </row>
    <row r="15" spans="1:97" ht="12.75">
      <c r="A15">
        <f>INDEX('floating math'!J4,1)</f>
        <v>1</v>
      </c>
      <c r="B15">
        <f>INDEX(AF2:AF19,B1,1)</f>
        <v>0</v>
      </c>
      <c r="C15">
        <f>INDEX(AW2:AW19,B1)</f>
        <v>3</v>
      </c>
      <c r="D15">
        <f>INDEX(AX2:AX19,B1)</f>
        <v>18</v>
      </c>
      <c r="E15">
        <f>INDEX(BK2:BK19,B1)</f>
        <v>0</v>
      </c>
      <c r="F15">
        <f>INDEX(BL2:BL19,B1)</f>
        <v>0</v>
      </c>
      <c r="G15" s="8">
        <f>IF(A5=1,C15,C15+E15)</f>
        <v>3</v>
      </c>
      <c r="H15" s="8">
        <f>IF(A5=1,D15,D15+F15)</f>
        <v>18</v>
      </c>
      <c r="I15" s="161">
        <f t="shared" si="1"/>
        <v>0</v>
      </c>
      <c r="J15" t="s">
        <v>2</v>
      </c>
      <c r="K15">
        <f t="shared" si="2"/>
        <v>1</v>
      </c>
      <c r="M15" s="144">
        <f>INDEX('floating math'!J13,1)</f>
        <v>0</v>
      </c>
      <c r="N15" s="11" t="str">
        <f t="shared" si="3"/>
        <v>ERROR</v>
      </c>
      <c r="O15" s="11">
        <f t="shared" si="4"/>
        <v>0</v>
      </c>
      <c r="AB15" t="s">
        <v>27</v>
      </c>
      <c r="AD15">
        <v>-1</v>
      </c>
      <c r="AE15">
        <v>0</v>
      </c>
      <c r="AF15">
        <v>-1</v>
      </c>
      <c r="AG15">
        <v>2</v>
      </c>
      <c r="AH15">
        <v>0</v>
      </c>
      <c r="AI15">
        <v>0</v>
      </c>
      <c r="AJ15">
        <v>0</v>
      </c>
      <c r="AK15">
        <v>20</v>
      </c>
      <c r="AL15">
        <f>INDEX('dice roll'!$I$28,1)</f>
        <v>0</v>
      </c>
      <c r="AM15">
        <f>AK15+AL15</f>
        <v>20</v>
      </c>
      <c r="AN15">
        <v>11</v>
      </c>
      <c r="AO15" t="s">
        <v>41</v>
      </c>
      <c r="AP15">
        <v>-25</v>
      </c>
      <c r="AQ15">
        <v>0</v>
      </c>
      <c r="AR15">
        <v>0</v>
      </c>
      <c r="AS15">
        <v>6</v>
      </c>
      <c r="AT15">
        <v>17</v>
      </c>
      <c r="AU15">
        <v>6</v>
      </c>
      <c r="AV15">
        <v>18</v>
      </c>
      <c r="AW15">
        <v>3</v>
      </c>
      <c r="AX15">
        <v>17</v>
      </c>
      <c r="AY15">
        <v>7</v>
      </c>
      <c r="AZ15">
        <v>18</v>
      </c>
      <c r="BA15">
        <v>10</v>
      </c>
      <c r="BB15">
        <v>19</v>
      </c>
      <c r="BC15">
        <v>3</v>
      </c>
      <c r="BD15">
        <v>18</v>
      </c>
      <c r="BE15">
        <v>3</v>
      </c>
      <c r="BF15">
        <v>18</v>
      </c>
      <c r="BH15">
        <v>-3</v>
      </c>
      <c r="BL15">
        <v>1</v>
      </c>
      <c r="BM15">
        <v>1</v>
      </c>
      <c r="BV15">
        <v>8</v>
      </c>
      <c r="BW15">
        <v>6</v>
      </c>
      <c r="BX15">
        <v>9</v>
      </c>
      <c r="BY15" t="s">
        <v>1081</v>
      </c>
      <c r="BZ15">
        <v>9</v>
      </c>
      <c r="CA15" t="s">
        <v>1082</v>
      </c>
      <c r="CB15" t="s">
        <v>1082</v>
      </c>
      <c r="CC15">
        <v>9</v>
      </c>
      <c r="CD15" t="s">
        <v>1082</v>
      </c>
      <c r="CE15" t="s">
        <v>1082</v>
      </c>
      <c r="CF15" t="s">
        <v>1082</v>
      </c>
      <c r="CG15" t="s">
        <v>1082</v>
      </c>
      <c r="CH15" t="s">
        <v>1082</v>
      </c>
      <c r="CI15" t="s">
        <v>1082</v>
      </c>
      <c r="CJ15" t="s">
        <v>1082</v>
      </c>
      <c r="CK15" t="s">
        <v>1081</v>
      </c>
      <c r="CL15">
        <v>10</v>
      </c>
      <c r="CM15" t="s">
        <v>1082</v>
      </c>
      <c r="CN15">
        <v>32</v>
      </c>
      <c r="CO15">
        <v>30</v>
      </c>
      <c r="CP15">
        <f>INDEX('dice roll'!D103,1)</f>
        <v>0</v>
      </c>
      <c r="CQ15">
        <v>52</v>
      </c>
      <c r="CR15">
        <v>48</v>
      </c>
      <c r="CS15">
        <f>INDEX('dice roll'!K103,1)</f>
        <v>0</v>
      </c>
    </row>
    <row r="16" spans="1:97" ht="12.75">
      <c r="A16">
        <f>INDEX('floating math'!J5,1)</f>
        <v>1</v>
      </c>
      <c r="B16">
        <f>INDEX(AG2:AG19,B1,1)</f>
        <v>0</v>
      </c>
      <c r="C16">
        <f>INDEX(AY2:AY19,B1)</f>
        <v>3</v>
      </c>
      <c r="D16">
        <f>INDEX(AZ2:AZ19,B1)</f>
        <v>18</v>
      </c>
      <c r="E16">
        <f>INDEX(BM2:BM19,B1)</f>
        <v>0</v>
      </c>
      <c r="F16">
        <f>INDEX(BN2:BN19,B1)</f>
        <v>0</v>
      </c>
      <c r="G16" s="8">
        <f>IF(A5=1,C16,C16+E16)</f>
        <v>3</v>
      </c>
      <c r="H16" s="8">
        <f>IF(A5=1,D16,D16+F16)</f>
        <v>18</v>
      </c>
      <c r="I16" s="161">
        <f t="shared" si="1"/>
        <v>0</v>
      </c>
      <c r="J16" t="s">
        <v>3</v>
      </c>
      <c r="K16">
        <f t="shared" si="2"/>
        <v>1</v>
      </c>
      <c r="M16" s="144">
        <f>INDEX('floating math'!J14,1)</f>
        <v>0</v>
      </c>
      <c r="N16" s="11" t="str">
        <f t="shared" si="3"/>
        <v>ERROR</v>
      </c>
      <c r="O16" s="11">
        <f t="shared" si="4"/>
        <v>0</v>
      </c>
      <c r="AB16" t="s">
        <v>13</v>
      </c>
      <c r="AD16">
        <v>2</v>
      </c>
      <c r="AE16">
        <v>-2</v>
      </c>
      <c r="AF16">
        <v>-1</v>
      </c>
      <c r="AG16">
        <v>0</v>
      </c>
      <c r="AH16">
        <v>2</v>
      </c>
      <c r="AI16">
        <v>-3</v>
      </c>
      <c r="AJ16">
        <v>-5</v>
      </c>
      <c r="AK16">
        <v>13</v>
      </c>
      <c r="AL16">
        <f>INDEX('dice roll'!$I$31,1)</f>
        <v>0</v>
      </c>
      <c r="AM16">
        <f>AK16+AL16</f>
        <v>13</v>
      </c>
      <c r="AN16">
        <v>8</v>
      </c>
      <c r="AO16" t="s">
        <v>42</v>
      </c>
      <c r="AP16">
        <v>-45</v>
      </c>
      <c r="AQ16">
        <v>75</v>
      </c>
      <c r="AR16">
        <v>0</v>
      </c>
      <c r="AS16">
        <v>14</v>
      </c>
      <c r="AT16">
        <v>19</v>
      </c>
      <c r="AU16">
        <v>3</v>
      </c>
      <c r="AV16">
        <v>17</v>
      </c>
      <c r="AW16">
        <v>3</v>
      </c>
      <c r="AX16">
        <v>15</v>
      </c>
      <c r="AY16">
        <v>3</v>
      </c>
      <c r="AZ16">
        <v>17</v>
      </c>
      <c r="BA16">
        <v>14</v>
      </c>
      <c r="BB16">
        <v>19</v>
      </c>
      <c r="BC16">
        <v>2</v>
      </c>
      <c r="BD16">
        <v>11</v>
      </c>
      <c r="BE16">
        <v>-20</v>
      </c>
      <c r="BF16">
        <v>12</v>
      </c>
      <c r="BV16">
        <v>5</v>
      </c>
      <c r="BW16" t="s">
        <v>1082</v>
      </c>
      <c r="BX16" t="s">
        <v>1081</v>
      </c>
      <c r="BY16" t="s">
        <v>1081</v>
      </c>
      <c r="BZ16" t="s">
        <v>1081</v>
      </c>
      <c r="CA16" t="s">
        <v>1082</v>
      </c>
      <c r="CB16" t="s">
        <v>1082</v>
      </c>
      <c r="CC16" t="s">
        <v>1081</v>
      </c>
      <c r="CD16" t="s">
        <v>1082</v>
      </c>
      <c r="CE16" t="s">
        <v>1082</v>
      </c>
      <c r="CF16" t="s">
        <v>1082</v>
      </c>
      <c r="CG16" t="s">
        <v>1082</v>
      </c>
      <c r="CH16" t="s">
        <v>1082</v>
      </c>
      <c r="CI16" t="s">
        <v>1082</v>
      </c>
      <c r="CJ16" t="s">
        <v>1082</v>
      </c>
      <c r="CK16">
        <v>7</v>
      </c>
      <c r="CL16">
        <v>7</v>
      </c>
      <c r="CM16" t="s">
        <v>1082</v>
      </c>
      <c r="CN16">
        <v>84</v>
      </c>
      <c r="CO16">
        <v>82</v>
      </c>
      <c r="CP16">
        <f>INDEX('dice roll'!D104,1)</f>
        <v>0</v>
      </c>
      <c r="CQ16">
        <v>315</v>
      </c>
      <c r="CR16">
        <v>310</v>
      </c>
      <c r="CS16">
        <f>INDEX('dice roll'!K104,1)</f>
        <v>0</v>
      </c>
    </row>
    <row r="17" spans="1:97" ht="12.75">
      <c r="A17">
        <f>INDEX('floating math'!J6,1)</f>
        <v>1</v>
      </c>
      <c r="B17">
        <f>INDEX(AH2:AH19,B1,1)</f>
        <v>0</v>
      </c>
      <c r="C17">
        <f>INDEX(BA2:BA19,B1)</f>
        <v>3</v>
      </c>
      <c r="D17">
        <f>INDEX(BB2:BB19,B1)</f>
        <v>18</v>
      </c>
      <c r="E17">
        <f>INDEX(BO2:BO19,B1)</f>
        <v>0</v>
      </c>
      <c r="F17">
        <f>INDEX(BP2:BP19,B1)</f>
        <v>0</v>
      </c>
      <c r="G17" s="8">
        <f>IF(A5=1,C17,C17+E17)</f>
        <v>3</v>
      </c>
      <c r="H17" s="8">
        <f>IF(A5=1,D17,D17+F17)</f>
        <v>18</v>
      </c>
      <c r="I17" s="161">
        <f t="shared" si="1"/>
        <v>0</v>
      </c>
      <c r="J17" t="s">
        <v>4</v>
      </c>
      <c r="K17">
        <f t="shared" si="2"/>
        <v>1</v>
      </c>
      <c r="M17" s="144">
        <f>INDEX('floating math'!J15,1)</f>
        <v>0</v>
      </c>
      <c r="N17" s="11" t="str">
        <f t="shared" si="3"/>
        <v>ERROR</v>
      </c>
      <c r="O17" s="11">
        <f t="shared" si="4"/>
        <v>0</v>
      </c>
      <c r="AB17" t="s">
        <v>12</v>
      </c>
      <c r="AD17">
        <v>1</v>
      </c>
      <c r="AE17">
        <v>0</v>
      </c>
      <c r="AF17">
        <v>0</v>
      </c>
      <c r="AG17">
        <v>0</v>
      </c>
      <c r="AH17">
        <v>1</v>
      </c>
      <c r="AI17">
        <v>-2</v>
      </c>
      <c r="AJ17">
        <v>-3</v>
      </c>
      <c r="AK17">
        <v>15</v>
      </c>
      <c r="AL17">
        <f>INDEX('dice roll'!$I$30,1)</f>
        <v>0</v>
      </c>
      <c r="AM17">
        <f>AK17+AL17</f>
        <v>15</v>
      </c>
      <c r="AN17">
        <v>8</v>
      </c>
      <c r="AO17" t="s">
        <v>43</v>
      </c>
      <c r="AP17">
        <v>-45</v>
      </c>
      <c r="AQ17">
        <v>55</v>
      </c>
      <c r="AR17">
        <v>0</v>
      </c>
      <c r="AS17">
        <v>6</v>
      </c>
      <c r="AT17">
        <v>18</v>
      </c>
      <c r="AU17">
        <v>3</v>
      </c>
      <c r="AV17">
        <v>17</v>
      </c>
      <c r="AW17">
        <v>3</v>
      </c>
      <c r="AX17">
        <v>14</v>
      </c>
      <c r="AY17">
        <v>3</v>
      </c>
      <c r="AZ17">
        <v>17</v>
      </c>
      <c r="BA17">
        <v>13</v>
      </c>
      <c r="BB17">
        <v>19</v>
      </c>
      <c r="BC17">
        <v>3</v>
      </c>
      <c r="BD17">
        <v>12</v>
      </c>
      <c r="BE17">
        <v>0</v>
      </c>
      <c r="BF17">
        <v>12</v>
      </c>
      <c r="BG17">
        <v>2</v>
      </c>
      <c r="BH17">
        <v>1</v>
      </c>
      <c r="BM17">
        <v>1</v>
      </c>
      <c r="BS17">
        <v>-1</v>
      </c>
      <c r="BT17">
        <v>-1</v>
      </c>
      <c r="BV17">
        <v>4</v>
      </c>
      <c r="BW17" t="s">
        <v>1082</v>
      </c>
      <c r="BX17" t="s">
        <v>1081</v>
      </c>
      <c r="BY17" t="s">
        <v>1081</v>
      </c>
      <c r="BZ17" t="s">
        <v>1081</v>
      </c>
      <c r="CA17" t="s">
        <v>1082</v>
      </c>
      <c r="CB17" t="s">
        <v>1082</v>
      </c>
      <c r="CC17" t="s">
        <v>1081</v>
      </c>
      <c r="CD17" t="s">
        <v>1082</v>
      </c>
      <c r="CE17" t="s">
        <v>1082</v>
      </c>
      <c r="CF17" t="s">
        <v>1082</v>
      </c>
      <c r="CG17" t="s">
        <v>1082</v>
      </c>
      <c r="CH17" t="s">
        <v>1082</v>
      </c>
      <c r="CI17" t="s">
        <v>1082</v>
      </c>
      <c r="CJ17" t="s">
        <v>1082</v>
      </c>
      <c r="CK17">
        <v>8</v>
      </c>
      <c r="CL17" t="s">
        <v>1081</v>
      </c>
      <c r="CM17" t="s">
        <v>1082</v>
      </c>
      <c r="CN17">
        <v>66</v>
      </c>
      <c r="CO17">
        <v>62</v>
      </c>
      <c r="CP17">
        <f>INDEX('dice roll'!D105,1)</f>
        <v>0</v>
      </c>
      <c r="CQ17">
        <v>150</v>
      </c>
      <c r="CR17">
        <v>120</v>
      </c>
      <c r="CS17">
        <f>INDEX('dice roll'!K105,1)</f>
        <v>0</v>
      </c>
    </row>
    <row r="18" spans="1:97" ht="12.75">
      <c r="A18">
        <f>INDEX('floating math'!J7,1)</f>
        <v>1</v>
      </c>
      <c r="B18">
        <f>INDEX(AI2:AI19,B1,1)</f>
        <v>0</v>
      </c>
      <c r="C18">
        <f>INDEX(BC2:BC19,B1)</f>
        <v>3</v>
      </c>
      <c r="D18">
        <f>INDEX(BD2:BD19,B1)</f>
        <v>18</v>
      </c>
      <c r="E18">
        <f>INDEX(BQ2:BQ19,B1)</f>
        <v>0</v>
      </c>
      <c r="F18">
        <f>INDEX(BR2:BR19,B1)</f>
        <v>0</v>
      </c>
      <c r="G18" s="8">
        <f>IF(A5=1,C18,C18+E18)</f>
        <v>3</v>
      </c>
      <c r="H18" s="8">
        <f>IF(A5=1,D18,D18+F18)</f>
        <v>18</v>
      </c>
      <c r="I18" s="161">
        <f t="shared" si="1"/>
        <v>0</v>
      </c>
      <c r="J18" t="s">
        <v>5</v>
      </c>
      <c r="K18">
        <f t="shared" si="2"/>
        <v>1</v>
      </c>
      <c r="M18" s="144">
        <f>INDEX('floating math'!J16,1)</f>
        <v>0</v>
      </c>
      <c r="N18" s="11" t="str">
        <f t="shared" si="3"/>
        <v>ERROR</v>
      </c>
      <c r="O18" s="11">
        <f t="shared" si="4"/>
        <v>0</v>
      </c>
      <c r="AB18" t="s">
        <v>15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15</v>
      </c>
      <c r="AL18">
        <f>INDEX('dice roll'!$I$33,1)</f>
        <v>0</v>
      </c>
      <c r="AM18">
        <f>AK18+AL18</f>
        <v>15</v>
      </c>
      <c r="AN18">
        <v>10</v>
      </c>
      <c r="AO18" t="s">
        <v>44</v>
      </c>
      <c r="AP18">
        <v>0</v>
      </c>
      <c r="AQ18">
        <v>0</v>
      </c>
      <c r="AR18">
        <v>0</v>
      </c>
      <c r="AS18">
        <v>3</v>
      </c>
      <c r="AT18">
        <v>18</v>
      </c>
      <c r="AU18">
        <v>3</v>
      </c>
      <c r="AV18">
        <v>18</v>
      </c>
      <c r="AW18">
        <v>3</v>
      </c>
      <c r="AX18">
        <v>18</v>
      </c>
      <c r="AY18">
        <v>3</v>
      </c>
      <c r="AZ18">
        <v>18</v>
      </c>
      <c r="BA18">
        <v>3</v>
      </c>
      <c r="BB18">
        <v>18</v>
      </c>
      <c r="BC18">
        <v>3</v>
      </c>
      <c r="BD18">
        <v>18</v>
      </c>
      <c r="BE18">
        <v>3</v>
      </c>
      <c r="BF18">
        <v>18</v>
      </c>
      <c r="BV18" t="s">
        <v>1081</v>
      </c>
      <c r="BW18" t="s">
        <v>1081</v>
      </c>
      <c r="BX18" t="s">
        <v>1081</v>
      </c>
      <c r="BY18" t="s">
        <v>1081</v>
      </c>
      <c r="BZ18" t="s">
        <v>1081</v>
      </c>
      <c r="CA18" t="s">
        <v>1081</v>
      </c>
      <c r="CB18" t="s">
        <v>1081</v>
      </c>
      <c r="CC18" t="s">
        <v>1081</v>
      </c>
      <c r="CD18" t="s">
        <v>1081</v>
      </c>
      <c r="CE18" t="s">
        <v>1081</v>
      </c>
      <c r="CF18" t="s">
        <v>1081</v>
      </c>
      <c r="CG18" t="s">
        <v>1081</v>
      </c>
      <c r="CH18" t="s">
        <v>1081</v>
      </c>
      <c r="CI18" t="s">
        <v>1081</v>
      </c>
      <c r="CJ18" t="s">
        <v>1081</v>
      </c>
      <c r="CK18" t="s">
        <v>1081</v>
      </c>
      <c r="CL18" t="s">
        <v>1081</v>
      </c>
      <c r="CM18" t="s">
        <v>1081</v>
      </c>
      <c r="CN18">
        <v>60</v>
      </c>
      <c r="CO18">
        <v>59</v>
      </c>
      <c r="CP18">
        <f>INDEX('dice roll'!D106,1)</f>
        <v>0</v>
      </c>
      <c r="CQ18">
        <v>140</v>
      </c>
      <c r="CR18">
        <v>100</v>
      </c>
      <c r="CS18">
        <f>INDEX('dice roll'!K106,1)</f>
        <v>0</v>
      </c>
    </row>
    <row r="19" spans="1:97" ht="12.75">
      <c r="A19">
        <f>INDEX('floating math'!J8,1)</f>
        <v>-8</v>
      </c>
      <c r="B19">
        <f>INDEX(AJ2:AJ19,B1,1)</f>
        <v>0</v>
      </c>
      <c r="C19">
        <f>INDEX(BE2:BE19,B1)</f>
        <v>3</v>
      </c>
      <c r="D19">
        <f>INDEX(BF2:BF19,B1)</f>
        <v>18</v>
      </c>
      <c r="E19">
        <f>INDEX(BS2:BS19,B1)</f>
        <v>0</v>
      </c>
      <c r="F19">
        <f>INDEX(BT2:BT19,B1)</f>
        <v>0</v>
      </c>
      <c r="G19" s="8">
        <f>IF(A5=1,C19,C19+E19)</f>
        <v>3</v>
      </c>
      <c r="H19" s="8">
        <f>IF(A5=1,D19,D19+F19)</f>
        <v>18</v>
      </c>
      <c r="I19" s="162">
        <f t="shared" si="1"/>
        <v>-8</v>
      </c>
      <c r="J19" t="s">
        <v>6</v>
      </c>
      <c r="K19">
        <f>A19</f>
        <v>-8</v>
      </c>
      <c r="M19" s="144">
        <f>INDEX('floating math'!J17,1)</f>
        <v>0</v>
      </c>
      <c r="N19" s="11" t="str">
        <f t="shared" si="3"/>
        <v>ERROR</v>
      </c>
      <c r="O19" s="11">
        <f t="shared" si="4"/>
        <v>0</v>
      </c>
      <c r="AB19" t="s">
        <v>14</v>
      </c>
      <c r="AD19">
        <v>-6</v>
      </c>
      <c r="AE19">
        <v>1</v>
      </c>
      <c r="AF19">
        <v>1</v>
      </c>
      <c r="AG19">
        <v>2</v>
      </c>
      <c r="AH19">
        <v>0</v>
      </c>
      <c r="AI19">
        <v>2</v>
      </c>
      <c r="AJ19">
        <v>3</v>
      </c>
      <c r="AK19">
        <v>2</v>
      </c>
      <c r="AL19">
        <f>INDEX('dice roll'!$I$32,1)</f>
        <v>0</v>
      </c>
      <c r="AM19">
        <f>AK19+AL19</f>
        <v>2</v>
      </c>
      <c r="AN19">
        <v>14</v>
      </c>
      <c r="AO19" t="s">
        <v>45</v>
      </c>
      <c r="AP19">
        <v>0</v>
      </c>
      <c r="AQ19">
        <v>0</v>
      </c>
      <c r="AR19">
        <v>0</v>
      </c>
      <c r="AS19">
        <v>1</v>
      </c>
      <c r="AT19">
        <v>14</v>
      </c>
      <c r="AU19">
        <v>8</v>
      </c>
      <c r="AV19">
        <v>19</v>
      </c>
      <c r="AW19">
        <v>3</v>
      </c>
      <c r="AX19">
        <v>19</v>
      </c>
      <c r="AY19">
        <v>12</v>
      </c>
      <c r="AZ19">
        <v>19</v>
      </c>
      <c r="BA19">
        <v>6</v>
      </c>
      <c r="BB19">
        <v>14</v>
      </c>
      <c r="BC19">
        <v>8</v>
      </c>
      <c r="BD19">
        <v>19</v>
      </c>
      <c r="BE19">
        <v>8</v>
      </c>
      <c r="BF19">
        <v>19</v>
      </c>
      <c r="BO19">
        <v>1</v>
      </c>
      <c r="BV19">
        <v>10</v>
      </c>
      <c r="BW19" t="s">
        <v>1082</v>
      </c>
      <c r="BX19">
        <v>9</v>
      </c>
      <c r="BY19" t="s">
        <v>1082</v>
      </c>
      <c r="BZ19">
        <v>9</v>
      </c>
      <c r="CA19">
        <v>9</v>
      </c>
      <c r="CB19" t="s">
        <v>1082</v>
      </c>
      <c r="CC19">
        <v>9</v>
      </c>
      <c r="CD19" t="s">
        <v>1082</v>
      </c>
      <c r="CE19" t="s">
        <v>1082</v>
      </c>
      <c r="CF19" t="s">
        <v>1082</v>
      </c>
      <c r="CG19" t="s">
        <v>1081</v>
      </c>
      <c r="CH19" t="s">
        <v>1082</v>
      </c>
      <c r="CI19" t="s">
        <v>1082</v>
      </c>
      <c r="CJ19" t="s">
        <v>1081</v>
      </c>
      <c r="CK19">
        <v>15</v>
      </c>
      <c r="CL19" t="s">
        <v>1082</v>
      </c>
      <c r="CM19" t="s">
        <v>1082</v>
      </c>
      <c r="CN19">
        <v>18</v>
      </c>
      <c r="CO19">
        <v>18</v>
      </c>
      <c r="CP19">
        <f>INDEX('dice roll'!D107,1)</f>
        <v>0</v>
      </c>
      <c r="CQ19">
        <v>24</v>
      </c>
      <c r="CR19">
        <v>24</v>
      </c>
      <c r="CS19">
        <f>INDEX('dice roll'!K107,1)</f>
        <v>0</v>
      </c>
    </row>
    <row r="20" spans="10:11" ht="12.75">
      <c r="J20" t="s">
        <v>107</v>
      </c>
      <c r="K20">
        <f>INDEX('floating math'!J9,1)</f>
        <v>-14</v>
      </c>
    </row>
    <row r="21" spans="2:11" ht="12.75">
      <c r="B21">
        <f>INDEX(AM2:AM19,B1,1)</f>
        <v>15</v>
      </c>
      <c r="J21" t="s">
        <v>19</v>
      </c>
      <c r="K21">
        <f>B21</f>
        <v>15</v>
      </c>
    </row>
    <row r="22" spans="2:11" ht="12.75">
      <c r="B22">
        <f>INDEX(AN2:AN19,B1,1)</f>
        <v>10</v>
      </c>
      <c r="C22">
        <f>INDEX('Chapter 1'!V13,1)</f>
        <v>11</v>
      </c>
      <c r="J22" t="s">
        <v>20</v>
      </c>
      <c r="K22">
        <f>INDEX('floating math'!J20,1)</f>
        <v>11</v>
      </c>
    </row>
    <row r="23" ht="12.75">
      <c r="B23">
        <f>SUM(B22:C22)</f>
        <v>21</v>
      </c>
    </row>
    <row r="24" spans="2:14" ht="15" customHeight="1">
      <c r="B24" t="str">
        <f>INDEX(AO2:AO19,B1,1)</f>
        <v>Can be any class and rise to any level.</v>
      </c>
      <c r="F24">
        <v>1</v>
      </c>
      <c r="J24" t="s">
        <v>28</v>
      </c>
      <c r="K24" s="196" t="str">
        <f>B24</f>
        <v>Can be any class and rise to any level.</v>
      </c>
      <c r="L24" s="196"/>
      <c r="M24" s="196"/>
      <c r="N24" s="196"/>
    </row>
    <row r="25" spans="11:14" ht="12.75">
      <c r="K25" s="196"/>
      <c r="L25" s="196"/>
      <c r="M25" s="196"/>
      <c r="N25" s="196"/>
    </row>
    <row r="26" spans="11:14" ht="12.75">
      <c r="K26" s="196"/>
      <c r="L26" s="196"/>
      <c r="M26" s="196"/>
      <c r="N26" s="196"/>
    </row>
    <row r="27" spans="1:14" ht="12.75">
      <c r="A27">
        <f>INDEX('floating math'!L2,1)</f>
        <v>0</v>
      </c>
      <c r="K27" s="196"/>
      <c r="L27" s="196"/>
      <c r="M27" s="196"/>
      <c r="N27" s="196"/>
    </row>
    <row r="28" spans="1:14" ht="12.75">
      <c r="A28">
        <f>INDEX('floating math'!L3,1)</f>
        <v>0</v>
      </c>
      <c r="K28" s="196"/>
      <c r="L28" s="196"/>
      <c r="M28" s="196"/>
      <c r="N28" s="196"/>
    </row>
    <row r="29" spans="1:14" ht="12.75">
      <c r="A29">
        <f>INDEX('floating math'!L4,1)</f>
        <v>0</v>
      </c>
      <c r="K29" s="196"/>
      <c r="L29" s="196"/>
      <c r="M29" s="196"/>
      <c r="N29" s="196"/>
    </row>
    <row r="30" spans="1:14" ht="12.75">
      <c r="A30">
        <f>INDEX('floating math'!L5,1)</f>
        <v>0</v>
      </c>
      <c r="K30" s="2"/>
      <c r="L30" s="12"/>
      <c r="M30" s="2"/>
      <c r="N30" s="2"/>
    </row>
    <row r="31" spans="1:14" ht="12.75">
      <c r="A31">
        <f>INDEX('floating math'!L6,1)</f>
        <v>0</v>
      </c>
      <c r="K31" s="2"/>
      <c r="L31" s="12"/>
      <c r="M31" s="2"/>
      <c r="N31" s="2"/>
    </row>
    <row r="32" spans="1:14" ht="12.75">
      <c r="A32">
        <f>INDEX('floating math'!L7,1)</f>
        <v>0</v>
      </c>
      <c r="K32" s="2"/>
      <c r="L32" s="12"/>
      <c r="M32" s="2"/>
      <c r="N32" s="2"/>
    </row>
    <row r="33" spans="1:14" ht="12.75">
      <c r="A33">
        <f>INDEX('floating math'!L8,1)</f>
        <v>-8</v>
      </c>
      <c r="K33" s="2"/>
      <c r="L33" s="12"/>
      <c r="M33" s="2"/>
      <c r="N33" s="2"/>
    </row>
    <row r="34" spans="11:14" ht="12.75">
      <c r="K34" s="2"/>
      <c r="L34" s="12"/>
      <c r="M34" s="2"/>
      <c r="N34" s="2"/>
    </row>
    <row r="35" spans="1:4" ht="12.75">
      <c r="A35" t="s">
        <v>1101</v>
      </c>
      <c r="B35" t="s">
        <v>1102</v>
      </c>
      <c r="C35" t="s">
        <v>1106</v>
      </c>
      <c r="D35" t="s">
        <v>1105</v>
      </c>
    </row>
    <row r="36" spans="1:4" ht="12.75">
      <c r="A36">
        <f>INDEX(CN2:CN19,B1)+(INDEX(CP2:CP19,B1))</f>
        <v>60</v>
      </c>
      <c r="B36">
        <f>INDEX(CO2:CO19,B1)+(INDEX(CP2:CP19,B1))</f>
        <v>59</v>
      </c>
      <c r="C36">
        <f>INDEX(CQ2:CQ19,B1)+(INDEX(CS2:CS19,B1))</f>
        <v>140</v>
      </c>
      <c r="D36">
        <f>INDEX(CR2:CR19,B1)+(INDEX(CS2:CS19,B1))</f>
        <v>100</v>
      </c>
    </row>
  </sheetData>
  <mergeCells count="2">
    <mergeCell ref="K24:N29"/>
    <mergeCell ref="K12:L12"/>
  </mergeCells>
  <printOptions/>
  <pageMargins left="0.75" right="0.75" top="1" bottom="1" header="0.5" footer="0.5"/>
  <pageSetup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BN57"/>
  <sheetViews>
    <sheetView showGridLines="0" showRowColHeaders="0" showZeros="0" workbookViewId="0" topLeftCell="F6">
      <selection activeCell="E6" sqref="A1:E16384"/>
    </sheetView>
  </sheetViews>
  <sheetFormatPr defaultColWidth="9.140625" defaultRowHeight="12.75"/>
  <cols>
    <col min="1" max="5" width="0" style="0" hidden="1" customWidth="1"/>
    <col min="10" max="10" width="2.7109375" style="8" customWidth="1"/>
    <col min="11" max="11" width="6.57421875" style="4" customWidth="1"/>
    <col min="55" max="55" width="20.00390625" style="0" hidden="1" customWidth="1"/>
    <col min="56" max="62" width="4.28125" style="0" hidden="1" customWidth="1"/>
    <col min="63" max="63" width="6.7109375" style="0" hidden="1" customWidth="1"/>
    <col min="64" max="64" width="0" style="0" hidden="1" customWidth="1"/>
    <col min="65" max="65" width="10.7109375" style="0" hidden="1" customWidth="1"/>
    <col min="66" max="66" width="0" style="0" hidden="1" customWidth="1"/>
  </cols>
  <sheetData>
    <row r="1" spans="1:66" ht="12.75">
      <c r="A1">
        <v>1</v>
      </c>
      <c r="B1" t="s">
        <v>400</v>
      </c>
      <c r="F1" s="53"/>
      <c r="BC1" t="s">
        <v>210</v>
      </c>
      <c r="BD1" t="s">
        <v>0</v>
      </c>
      <c r="BE1" t="s">
        <v>3</v>
      </c>
      <c r="BF1" t="s">
        <v>4</v>
      </c>
      <c r="BG1" t="s">
        <v>1</v>
      </c>
      <c r="BH1" t="s">
        <v>2</v>
      </c>
      <c r="BI1" t="s">
        <v>393</v>
      </c>
      <c r="BJ1" t="s">
        <v>6</v>
      </c>
      <c r="BK1" t="s">
        <v>395</v>
      </c>
      <c r="BL1" t="s">
        <v>396</v>
      </c>
      <c r="BM1" t="s">
        <v>397</v>
      </c>
      <c r="BN1" t="s">
        <v>398</v>
      </c>
    </row>
    <row r="2" spans="1:55" ht="12.75">
      <c r="A2">
        <f>'Chapter 2'!K22</f>
        <v>11</v>
      </c>
      <c r="B2" t="s">
        <v>401</v>
      </c>
      <c r="BC2">
        <v>0</v>
      </c>
    </row>
    <row r="3" spans="1:55" ht="12.75">
      <c r="A3">
        <f>INDEX('floating math'!J2,1)</f>
        <v>1</v>
      </c>
      <c r="B3" t="s">
        <v>402</v>
      </c>
      <c r="C3" s="55">
        <f>INDEX('floating math'!J11,1)</f>
        <v>0</v>
      </c>
      <c r="D3" s="145">
        <f aca="true" t="shared" si="0" ref="D3:D9">A3+C3</f>
        <v>1</v>
      </c>
      <c r="BC3" t="s">
        <v>371</v>
      </c>
    </row>
    <row r="4" spans="1:66" ht="12.75">
      <c r="A4">
        <f>INDEX('floating math'!J3,1)</f>
        <v>1</v>
      </c>
      <c r="B4" t="s">
        <v>403</v>
      </c>
      <c r="C4" s="55">
        <f>INDEX('floating math'!J12,1)</f>
        <v>0</v>
      </c>
      <c r="D4" s="145">
        <f t="shared" si="0"/>
        <v>1</v>
      </c>
      <c r="BC4" t="s">
        <v>372</v>
      </c>
      <c r="BD4">
        <v>9</v>
      </c>
      <c r="BK4">
        <v>10</v>
      </c>
      <c r="BL4">
        <v>10</v>
      </c>
      <c r="BM4">
        <v>10</v>
      </c>
      <c r="BN4">
        <f>INDEX('dice roll'!C69,1)</f>
        <v>0</v>
      </c>
    </row>
    <row r="5" spans="1:65" ht="12.75">
      <c r="A5">
        <f>INDEX('floating math'!J4,1)</f>
        <v>1</v>
      </c>
      <c r="B5" t="s">
        <v>404</v>
      </c>
      <c r="C5" s="55">
        <f>INDEX('floating math'!J13,1)</f>
        <v>0</v>
      </c>
      <c r="D5" s="145">
        <f t="shared" si="0"/>
        <v>1</v>
      </c>
      <c r="F5" s="53"/>
      <c r="BC5" t="s">
        <v>373</v>
      </c>
      <c r="BD5">
        <v>15</v>
      </c>
      <c r="BE5">
        <v>14</v>
      </c>
      <c r="BF5">
        <v>15</v>
      </c>
      <c r="BH5" t="s">
        <v>394</v>
      </c>
      <c r="BK5">
        <v>12</v>
      </c>
      <c r="BL5">
        <v>7</v>
      </c>
      <c r="BM5">
        <v>10</v>
      </c>
    </row>
    <row r="6" spans="1:66" ht="12.75">
      <c r="A6">
        <f>INDEX('floating math'!J5,1)</f>
        <v>1</v>
      </c>
      <c r="B6" t="s">
        <v>405</v>
      </c>
      <c r="C6" s="55">
        <f>INDEX('floating math'!J14,1)</f>
        <v>0</v>
      </c>
      <c r="D6" s="145">
        <f t="shared" si="0"/>
        <v>1</v>
      </c>
      <c r="BC6" t="s">
        <v>374</v>
      </c>
      <c r="BD6">
        <v>17</v>
      </c>
      <c r="BF6">
        <v>15</v>
      </c>
      <c r="BK6">
        <v>12</v>
      </c>
      <c r="BL6">
        <v>8</v>
      </c>
      <c r="BM6">
        <v>10</v>
      </c>
      <c r="BN6">
        <f>INDEX('dice roll'!C69,1)</f>
        <v>0</v>
      </c>
    </row>
    <row r="7" spans="1:66" ht="12.75">
      <c r="A7">
        <f>INDEX('floating math'!J6,1)</f>
        <v>1</v>
      </c>
      <c r="B7" t="s">
        <v>406</v>
      </c>
      <c r="C7" s="55">
        <f>INDEX('floating math'!J15,1)</f>
        <v>0</v>
      </c>
      <c r="D7" s="145">
        <f t="shared" si="0"/>
        <v>1</v>
      </c>
      <c r="H7" t="s">
        <v>410</v>
      </c>
      <c r="BC7" t="s">
        <v>375</v>
      </c>
      <c r="BD7">
        <v>15</v>
      </c>
      <c r="BE7">
        <v>15</v>
      </c>
      <c r="BF7">
        <v>15</v>
      </c>
      <c r="BG7">
        <v>10</v>
      </c>
      <c r="BH7">
        <v>10</v>
      </c>
      <c r="BJ7">
        <v>9</v>
      </c>
      <c r="BK7">
        <v>12</v>
      </c>
      <c r="BL7">
        <v>10</v>
      </c>
      <c r="BM7">
        <v>10</v>
      </c>
      <c r="BN7">
        <f>INDEX('dice roll'!C69,1)</f>
        <v>0</v>
      </c>
    </row>
    <row r="8" spans="1:65" ht="12.75">
      <c r="A8">
        <f>INDEX('floating math'!J7,1)</f>
        <v>1</v>
      </c>
      <c r="B8" t="s">
        <v>407</v>
      </c>
      <c r="C8" s="55">
        <f>INDEX('floating math'!J16,1)</f>
        <v>0</v>
      </c>
      <c r="D8" s="145">
        <f t="shared" si="0"/>
        <v>1</v>
      </c>
      <c r="BC8" t="s">
        <v>376</v>
      </c>
      <c r="BD8">
        <v>12</v>
      </c>
      <c r="BF8">
        <v>12</v>
      </c>
      <c r="BH8">
        <v>13</v>
      </c>
      <c r="BI8">
        <v>17</v>
      </c>
      <c r="BK8">
        <v>10</v>
      </c>
      <c r="BL8">
        <v>12</v>
      </c>
      <c r="BM8">
        <v>10</v>
      </c>
    </row>
    <row r="9" spans="1:66" ht="12.75">
      <c r="A9">
        <f>INDEX('floating math'!J8,1)</f>
        <v>-8</v>
      </c>
      <c r="B9" t="s">
        <v>408</v>
      </c>
      <c r="C9" s="55">
        <f>INDEX('floating math'!J17,1)</f>
        <v>0</v>
      </c>
      <c r="D9" s="145">
        <f t="shared" si="0"/>
        <v>-8</v>
      </c>
      <c r="BC9" t="s">
        <v>377</v>
      </c>
      <c r="BD9">
        <v>14</v>
      </c>
      <c r="BH9">
        <v>13</v>
      </c>
      <c r="BI9">
        <v>17</v>
      </c>
      <c r="BJ9">
        <v>15</v>
      </c>
      <c r="BK9">
        <v>10</v>
      </c>
      <c r="BL9">
        <v>5</v>
      </c>
      <c r="BM9">
        <v>10</v>
      </c>
      <c r="BN9">
        <f>INDEX('dice roll'!C69,1)</f>
        <v>0</v>
      </c>
    </row>
    <row r="10" spans="1:66" ht="12.75">
      <c r="A10">
        <f>INDEX('floating math'!J9,1)</f>
        <v>-14</v>
      </c>
      <c r="B10" t="s">
        <v>409</v>
      </c>
      <c r="BC10" t="s">
        <v>378</v>
      </c>
      <c r="BD10">
        <v>12</v>
      </c>
      <c r="BE10">
        <v>15</v>
      </c>
      <c r="BF10">
        <v>11</v>
      </c>
      <c r="BG10">
        <v>12</v>
      </c>
      <c r="BH10">
        <v>15</v>
      </c>
      <c r="BK10">
        <v>6</v>
      </c>
      <c r="BL10">
        <v>12</v>
      </c>
      <c r="BM10">
        <v>10</v>
      </c>
      <c r="BN10">
        <f>INDEX('dice roll'!B69,1)</f>
        <v>0</v>
      </c>
    </row>
    <row r="11" spans="7:66" ht="12.75">
      <c r="G11" t="s">
        <v>411</v>
      </c>
      <c r="I11" t="s">
        <v>412</v>
      </c>
      <c r="BC11" t="s">
        <v>379</v>
      </c>
      <c r="BD11">
        <v>12</v>
      </c>
      <c r="BF11">
        <v>9</v>
      </c>
      <c r="BH11">
        <v>13</v>
      </c>
      <c r="BI11">
        <v>17</v>
      </c>
      <c r="BK11">
        <v>10</v>
      </c>
      <c r="BL11">
        <v>12</v>
      </c>
      <c r="BM11">
        <v>10</v>
      </c>
      <c r="BN11">
        <f>INDEX('dice roll'!D69,1)</f>
        <v>0</v>
      </c>
    </row>
    <row r="12" spans="55:66" ht="12.75">
      <c r="BC12" t="s">
        <v>380</v>
      </c>
      <c r="BD12">
        <v>13</v>
      </c>
      <c r="BE12">
        <v>13</v>
      </c>
      <c r="BF12">
        <v>14</v>
      </c>
      <c r="BH12">
        <v>14</v>
      </c>
      <c r="BK12">
        <v>8</v>
      </c>
      <c r="BL12">
        <v>10</v>
      </c>
      <c r="BM12">
        <v>10</v>
      </c>
      <c r="BN12">
        <f>INDEX('dice roll'!C69,1)</f>
        <v>0</v>
      </c>
    </row>
    <row r="13" spans="1:55" ht="12.75">
      <c r="A13" t="s">
        <v>413</v>
      </c>
      <c r="G13" t="s">
        <v>0</v>
      </c>
      <c r="H13" s="4">
        <f>INDEX(BD2:BD24,A1)</f>
        <v>0</v>
      </c>
      <c r="I13">
        <f aca="true" t="shared" si="1" ref="I13:I20">A3</f>
        <v>1</v>
      </c>
      <c r="J13" s="8" t="s">
        <v>778</v>
      </c>
      <c r="K13" s="144">
        <f aca="true" t="shared" si="2" ref="K13:K19">C3</f>
        <v>0</v>
      </c>
      <c r="L13" s="11">
        <f>IF((D3)&gt;H13,0,"ERROR")</f>
        <v>0</v>
      </c>
      <c r="BC13" t="s">
        <v>381</v>
      </c>
    </row>
    <row r="14" spans="1:66" ht="12.75">
      <c r="A14">
        <f>IF(A1+1=5,1,0)</f>
        <v>0</v>
      </c>
      <c r="G14" t="s">
        <v>1</v>
      </c>
      <c r="H14" s="4">
        <f>INDEX(BG2:BG24,A1)</f>
        <v>0</v>
      </c>
      <c r="I14">
        <f t="shared" si="1"/>
        <v>1</v>
      </c>
      <c r="J14" s="8" t="s">
        <v>778</v>
      </c>
      <c r="K14" s="144">
        <f t="shared" si="2"/>
        <v>0</v>
      </c>
      <c r="L14" s="11">
        <f>IF((D4)&gt;H14,0,"ERROR")</f>
        <v>0</v>
      </c>
      <c r="BC14" t="s">
        <v>382</v>
      </c>
      <c r="BG14">
        <v>9</v>
      </c>
      <c r="BK14">
        <v>4</v>
      </c>
      <c r="BL14">
        <v>9</v>
      </c>
      <c r="BM14">
        <v>-10</v>
      </c>
      <c r="BN14">
        <f>INDEX('dice roll'!E72,1)</f>
        <v>0</v>
      </c>
    </row>
    <row r="15" spans="1:66" ht="12.75">
      <c r="A15">
        <f>IF(D5&gt;H15,0,"ERROR")</f>
        <v>0</v>
      </c>
      <c r="G15" t="s">
        <v>2</v>
      </c>
      <c r="H15" s="4">
        <f>INDEX(BH2:BH24,A1)</f>
        <v>0</v>
      </c>
      <c r="I15">
        <f t="shared" si="1"/>
        <v>1</v>
      </c>
      <c r="J15" s="8" t="s">
        <v>778</v>
      </c>
      <c r="K15" s="144">
        <f t="shared" si="2"/>
        <v>0</v>
      </c>
      <c r="L15" s="11">
        <f>IF(A14=1,A16,A15)</f>
        <v>0</v>
      </c>
      <c r="BC15" t="s">
        <v>383</v>
      </c>
      <c r="BE15">
        <v>16</v>
      </c>
      <c r="BG15">
        <v>9</v>
      </c>
      <c r="BK15">
        <v>4</v>
      </c>
      <c r="BL15">
        <v>9</v>
      </c>
      <c r="BM15">
        <v>-10</v>
      </c>
      <c r="BN15">
        <f>INDEX('dice roll'!E72,1)</f>
        <v>0</v>
      </c>
    </row>
    <row r="16" spans="1:66" ht="12.75">
      <c r="A16">
        <f>IF(D5&gt;17,"ERROR",0)</f>
        <v>0</v>
      </c>
      <c r="G16" t="s">
        <v>3</v>
      </c>
      <c r="H16" s="4">
        <f>INDEX(BE2:BE24,A1)</f>
        <v>0</v>
      </c>
      <c r="I16">
        <f t="shared" si="1"/>
        <v>1</v>
      </c>
      <c r="J16" s="8" t="s">
        <v>778</v>
      </c>
      <c r="K16" s="144">
        <f t="shared" si="2"/>
        <v>0</v>
      </c>
      <c r="L16" s="11">
        <f>IF((D6)&gt;H16,0,"ERROR")</f>
        <v>0</v>
      </c>
      <c r="BC16" t="s">
        <v>385</v>
      </c>
      <c r="BD16">
        <v>12</v>
      </c>
      <c r="BE16">
        <v>12</v>
      </c>
      <c r="BF16">
        <v>12</v>
      </c>
      <c r="BG16">
        <v>9</v>
      </c>
      <c r="BK16">
        <v>4</v>
      </c>
      <c r="BL16">
        <v>8</v>
      </c>
      <c r="BM16">
        <v>-10</v>
      </c>
      <c r="BN16">
        <f>INDEX('dice roll'!E72,1)</f>
        <v>0</v>
      </c>
    </row>
    <row r="17" spans="7:66" ht="12.75">
      <c r="G17" t="s">
        <v>4</v>
      </c>
      <c r="H17" s="4">
        <f>INDEX(BF2:BF24,A1)</f>
        <v>0</v>
      </c>
      <c r="I17">
        <f t="shared" si="1"/>
        <v>1</v>
      </c>
      <c r="J17" s="8" t="s">
        <v>778</v>
      </c>
      <c r="K17" s="144">
        <f t="shared" si="2"/>
        <v>0</v>
      </c>
      <c r="L17" s="11">
        <f>IF((D7)&gt;H17,0,"ERROR")</f>
        <v>0</v>
      </c>
      <c r="BC17" t="s">
        <v>384</v>
      </c>
      <c r="BF17">
        <v>16</v>
      </c>
      <c r="BG17">
        <v>9</v>
      </c>
      <c r="BH17">
        <v>15</v>
      </c>
      <c r="BK17">
        <v>4</v>
      </c>
      <c r="BL17">
        <v>11</v>
      </c>
      <c r="BM17">
        <v>-10</v>
      </c>
      <c r="BN17">
        <f>INDEX('dice roll'!E72,1)</f>
        <v>0</v>
      </c>
    </row>
    <row r="18" spans="7:55" ht="12.75">
      <c r="G18" t="s">
        <v>5</v>
      </c>
      <c r="H18" s="4">
        <f>INDEX(BI2:BI24,A1)</f>
        <v>0</v>
      </c>
      <c r="I18">
        <f t="shared" si="1"/>
        <v>1</v>
      </c>
      <c r="J18" s="8" t="s">
        <v>778</v>
      </c>
      <c r="K18" s="144">
        <f t="shared" si="2"/>
        <v>0</v>
      </c>
      <c r="L18" s="11">
        <f>IF((D8)&gt;H18,0,"ERROR")</f>
        <v>0</v>
      </c>
      <c r="BC18" t="s">
        <v>386</v>
      </c>
    </row>
    <row r="19" spans="7:66" ht="12.75">
      <c r="G19" t="s">
        <v>6</v>
      </c>
      <c r="H19" s="4">
        <f>INDEX(BJ2:BJ24,1)</f>
        <v>0</v>
      </c>
      <c r="I19">
        <f t="shared" si="1"/>
        <v>-8</v>
      </c>
      <c r="J19" s="8" t="s">
        <v>778</v>
      </c>
      <c r="K19" s="144">
        <f t="shared" si="2"/>
        <v>0</v>
      </c>
      <c r="L19" s="11" t="str">
        <f>IF((D9)&gt;H19,0,"ERROR")</f>
        <v>ERROR</v>
      </c>
      <c r="BC19" t="s">
        <v>387</v>
      </c>
      <c r="BH19">
        <v>9</v>
      </c>
      <c r="BK19">
        <v>8</v>
      </c>
      <c r="BL19">
        <v>10</v>
      </c>
      <c r="BM19">
        <v>0</v>
      </c>
      <c r="BN19">
        <f>INDEX('dice roll'!D69,1)</f>
        <v>0</v>
      </c>
    </row>
    <row r="20" spans="1:66" ht="12.75">
      <c r="A20">
        <f>INDEX(BL2:BL24,A1)</f>
        <v>0</v>
      </c>
      <c r="B20" t="s">
        <v>415</v>
      </c>
      <c r="G20" t="s">
        <v>107</v>
      </c>
      <c r="I20">
        <f t="shared" si="1"/>
        <v>-14</v>
      </c>
      <c r="L20" s="11" t="str">
        <f>IF((I20)&gt;H20,0,"ERROR")</f>
        <v>ERROR</v>
      </c>
      <c r="BC20" t="s">
        <v>388</v>
      </c>
      <c r="BH20">
        <v>12</v>
      </c>
      <c r="BI20">
        <v>15</v>
      </c>
      <c r="BK20">
        <v>8</v>
      </c>
      <c r="BL20">
        <v>10</v>
      </c>
      <c r="BM20">
        <v>0</v>
      </c>
      <c r="BN20">
        <f>INDEX('dice roll'!D69,1)</f>
        <v>0</v>
      </c>
    </row>
    <row r="21" spans="55:57" ht="12.75">
      <c r="BC21" t="s">
        <v>389</v>
      </c>
      <c r="BE21">
        <v>9</v>
      </c>
    </row>
    <row r="22" spans="7:66" ht="12.75">
      <c r="G22" t="s">
        <v>414</v>
      </c>
      <c r="H22">
        <f>INDEX('floating math'!J20,1)</f>
        <v>11</v>
      </c>
      <c r="BC22" t="s">
        <v>390</v>
      </c>
      <c r="BE22">
        <v>12</v>
      </c>
      <c r="BG22">
        <v>11</v>
      </c>
      <c r="BK22">
        <v>6</v>
      </c>
      <c r="BL22">
        <v>12</v>
      </c>
      <c r="BM22">
        <v>5</v>
      </c>
      <c r="BN22">
        <f>INDEX('dice roll'!A69,1)</f>
        <v>0</v>
      </c>
    </row>
    <row r="23" spans="1:66" ht="12.75">
      <c r="A23">
        <f>INDEX('Chapter 2'!K21,1)</f>
        <v>15</v>
      </c>
      <c r="B23" t="s">
        <v>418</v>
      </c>
      <c r="G23" t="s">
        <v>19</v>
      </c>
      <c r="H23">
        <f>INDEX('floating math'!J22,1)</f>
        <v>15</v>
      </c>
      <c r="BC23" t="s">
        <v>391</v>
      </c>
      <c r="BE23">
        <v>12</v>
      </c>
      <c r="BG23">
        <v>13</v>
      </c>
      <c r="BI23">
        <v>15</v>
      </c>
      <c r="BJ23">
        <v>12</v>
      </c>
      <c r="BK23">
        <v>6</v>
      </c>
      <c r="BL23">
        <v>8</v>
      </c>
      <c r="BM23">
        <v>5</v>
      </c>
      <c r="BN23">
        <f>INDEX('dice roll'!A69,1)</f>
        <v>0</v>
      </c>
    </row>
    <row r="24" spans="1:65" ht="12.75">
      <c r="A24">
        <f>INDEX(BN2:BN24,A1)</f>
        <v>0</v>
      </c>
      <c r="B24" t="s">
        <v>419</v>
      </c>
      <c r="G24" t="s">
        <v>1079</v>
      </c>
      <c r="H24" s="3">
        <f>C57</f>
        <v>0</v>
      </c>
      <c r="BC24" t="s">
        <v>392</v>
      </c>
      <c r="BD24">
        <v>12</v>
      </c>
      <c r="BE24">
        <v>12</v>
      </c>
      <c r="BG24">
        <v>11</v>
      </c>
      <c r="BK24">
        <v>6</v>
      </c>
      <c r="BL24">
        <v>9</v>
      </c>
      <c r="BM24">
        <v>5</v>
      </c>
    </row>
    <row r="25" spans="1:2" ht="12.75">
      <c r="A25">
        <f>SUM(A23:A24)</f>
        <v>15</v>
      </c>
      <c r="B25" t="s">
        <v>420</v>
      </c>
    </row>
    <row r="27" spans="1:2" ht="12.75">
      <c r="A27">
        <f>INDEX('Chapter 2'!B1,1)</f>
        <v>17</v>
      </c>
      <c r="B27" t="s">
        <v>1077</v>
      </c>
    </row>
    <row r="28" spans="1:2" ht="12.75">
      <c r="A28">
        <f>INDEX(BC2:BC24,A1)</f>
        <v>0</v>
      </c>
      <c r="B28" t="s">
        <v>1078</v>
      </c>
    </row>
    <row r="32" ht="12.75">
      <c r="A32" t="s">
        <v>1080</v>
      </c>
    </row>
    <row r="34" ht="12.75">
      <c r="A34">
        <v>0</v>
      </c>
    </row>
    <row r="35" ht="12.75">
      <c r="A35" t="s">
        <v>371</v>
      </c>
    </row>
    <row r="36" spans="1:4" ht="12.75">
      <c r="A36" t="s">
        <v>372</v>
      </c>
      <c r="B36" t="str">
        <f>INDEX('Chapter 2'!BX2:BX19,A27)</f>
        <v>U</v>
      </c>
      <c r="C36">
        <f>IF(A28=A36,B36,0)</f>
        <v>0</v>
      </c>
      <c r="D36">
        <f>IF(C36=0,0,C36)</f>
        <v>0</v>
      </c>
    </row>
    <row r="37" spans="1:4" ht="12.75">
      <c r="A37" t="s">
        <v>373</v>
      </c>
      <c r="B37" t="str">
        <f>INDEX('Chapter 2'!BZ2:BZ19,A27)</f>
        <v>U</v>
      </c>
      <c r="C37">
        <f>IF(A28=A37,B37,0)</f>
        <v>0</v>
      </c>
      <c r="D37">
        <f aca="true" t="shared" si="3" ref="D37:D56">IF(C37=0,D36,C37)</f>
        <v>0</v>
      </c>
    </row>
    <row r="38" spans="1:4" ht="12.75">
      <c r="A38" t="s">
        <v>374</v>
      </c>
      <c r="B38" t="str">
        <f>INDEX('Chapter 2'!BY2:BY19,A27)</f>
        <v>U</v>
      </c>
      <c r="C38">
        <f>IF(A28=A38,B38,0)</f>
        <v>0</v>
      </c>
      <c r="D38">
        <f t="shared" si="3"/>
        <v>0</v>
      </c>
    </row>
    <row r="39" spans="1:4" ht="12.75">
      <c r="A39" t="s">
        <v>375</v>
      </c>
      <c r="B39" t="str">
        <f>INDEX('Chapter 2'!CA2:CA19,A27)</f>
        <v>U</v>
      </c>
      <c r="C39">
        <f>IF(A28=A39,B39,0)</f>
        <v>0</v>
      </c>
      <c r="D39">
        <f t="shared" si="3"/>
        <v>0</v>
      </c>
    </row>
    <row r="40" spans="1:4" ht="12.75">
      <c r="A40" t="s">
        <v>376</v>
      </c>
      <c r="B40" t="str">
        <f>INDEX('Chapter 2'!CB2:CB19,A27)</f>
        <v>U</v>
      </c>
      <c r="C40">
        <f>IF(A28=A40,B40,0)</f>
        <v>0</v>
      </c>
      <c r="D40">
        <f t="shared" si="3"/>
        <v>0</v>
      </c>
    </row>
    <row r="41" spans="1:4" ht="12.75">
      <c r="A41" t="s">
        <v>377</v>
      </c>
      <c r="B41" t="str">
        <f>INDEX('Chapter 2'!CC2:CC19,A27)</f>
        <v>U</v>
      </c>
      <c r="C41">
        <f>IF(A28=A41,B41,0)</f>
        <v>0</v>
      </c>
      <c r="D41">
        <f t="shared" si="3"/>
        <v>0</v>
      </c>
    </row>
    <row r="42" spans="1:4" ht="12.75">
      <c r="A42" t="s">
        <v>378</v>
      </c>
      <c r="B42" t="str">
        <f>INDEX('Chapter 2'!CD2:CD19,A27)</f>
        <v>U</v>
      </c>
      <c r="C42">
        <f>IF(A28=A42,B42,0)</f>
        <v>0</v>
      </c>
      <c r="D42">
        <f t="shared" si="3"/>
        <v>0</v>
      </c>
    </row>
    <row r="43" spans="1:4" ht="12.75">
      <c r="A43" t="s">
        <v>379</v>
      </c>
      <c r="B43" t="str">
        <f>INDEX('Chapter 2'!CE2:CE19,A27)</f>
        <v>U</v>
      </c>
      <c r="C43">
        <f>IF(A28=A43,B43,0)</f>
        <v>0</v>
      </c>
      <c r="D43">
        <f t="shared" si="3"/>
        <v>0</v>
      </c>
    </row>
    <row r="44" spans="1:4" ht="12.75">
      <c r="A44" t="s">
        <v>380</v>
      </c>
      <c r="B44" t="str">
        <f>INDEX('Chapter 2'!CF2:CF19,A27)</f>
        <v>U</v>
      </c>
      <c r="C44">
        <f>IF(A28=A44,B44,0)</f>
        <v>0</v>
      </c>
      <c r="D44">
        <f t="shared" si="3"/>
        <v>0</v>
      </c>
    </row>
    <row r="45" spans="1:4" ht="12.75">
      <c r="A45" t="s">
        <v>381</v>
      </c>
      <c r="C45">
        <f>IF(A28=A45,B45,0)</f>
        <v>0</v>
      </c>
      <c r="D45">
        <f t="shared" si="3"/>
        <v>0</v>
      </c>
    </row>
    <row r="46" spans="1:4" ht="12.75">
      <c r="A46" t="s">
        <v>382</v>
      </c>
      <c r="B46" t="str">
        <f>INDEX('Chapter 2'!CG2:CG19,A27)</f>
        <v>U</v>
      </c>
      <c r="C46">
        <f>IF(A28=A46,B46,0)</f>
        <v>0</v>
      </c>
      <c r="D46">
        <f t="shared" si="3"/>
        <v>0</v>
      </c>
    </row>
    <row r="47" spans="1:4" ht="12.75">
      <c r="A47" t="s">
        <v>383</v>
      </c>
      <c r="B47" t="str">
        <f>INDEX('Chapter 2'!CJ2:CJ19,A27)</f>
        <v>U</v>
      </c>
      <c r="C47">
        <f>IF(A28=A47,B47,0)</f>
        <v>0</v>
      </c>
      <c r="D47">
        <f t="shared" si="3"/>
        <v>0</v>
      </c>
    </row>
    <row r="48" spans="1:4" ht="12.75">
      <c r="A48" t="s">
        <v>385</v>
      </c>
      <c r="B48" t="str">
        <f>INDEX('Chapter 2'!CH2:CH19,A27)</f>
        <v>U</v>
      </c>
      <c r="C48">
        <f>IF(A28=A48,B48,0)</f>
        <v>0</v>
      </c>
      <c r="D48">
        <f t="shared" si="3"/>
        <v>0</v>
      </c>
    </row>
    <row r="49" spans="1:4" ht="12.75">
      <c r="A49" t="s">
        <v>384</v>
      </c>
      <c r="B49" t="str">
        <f>INDEX('Chapter 2'!CI2:CI19,A27)</f>
        <v>U</v>
      </c>
      <c r="C49">
        <f>IF(A28=A49,B49,0)</f>
        <v>0</v>
      </c>
      <c r="D49">
        <f t="shared" si="3"/>
        <v>0</v>
      </c>
    </row>
    <row r="50" spans="1:4" ht="12.75">
      <c r="A50" t="s">
        <v>386</v>
      </c>
      <c r="C50">
        <f>IF(A28=A50,B50,0)</f>
        <v>0</v>
      </c>
      <c r="D50">
        <f t="shared" si="3"/>
        <v>0</v>
      </c>
    </row>
    <row r="51" spans="1:4" ht="12.75">
      <c r="A51" t="s">
        <v>387</v>
      </c>
      <c r="B51" t="str">
        <f>INDEX('Chapter 2'!BV2:BV19,A27)</f>
        <v>U</v>
      </c>
      <c r="C51">
        <f>IF(A28=A51,B51,0)</f>
        <v>0</v>
      </c>
      <c r="D51">
        <f t="shared" si="3"/>
        <v>0</v>
      </c>
    </row>
    <row r="52" spans="1:4" ht="12.75">
      <c r="A52" t="s">
        <v>388</v>
      </c>
      <c r="B52" t="str">
        <f>INDEX('Chapter 2'!BW2:BW19,A27)</f>
        <v>U</v>
      </c>
      <c r="C52">
        <f>IF(A28=A52,B52,0)</f>
        <v>0</v>
      </c>
      <c r="D52">
        <f t="shared" si="3"/>
        <v>0</v>
      </c>
    </row>
    <row r="53" spans="1:4" ht="12.75">
      <c r="A53" t="s">
        <v>389</v>
      </c>
      <c r="C53">
        <f>IF(A28=A53,B53,0)</f>
        <v>0</v>
      </c>
      <c r="D53">
        <f t="shared" si="3"/>
        <v>0</v>
      </c>
    </row>
    <row r="54" spans="1:4" ht="12.75">
      <c r="A54" t="s">
        <v>390</v>
      </c>
      <c r="B54" t="str">
        <f>INDEX('Chapter 2'!CK2:CK19,A27)</f>
        <v>U</v>
      </c>
      <c r="C54">
        <f>IF(A28=A54,B54,0)</f>
        <v>0</v>
      </c>
      <c r="D54">
        <f t="shared" si="3"/>
        <v>0</v>
      </c>
    </row>
    <row r="55" spans="1:4" ht="12.75">
      <c r="A55" t="s">
        <v>391</v>
      </c>
      <c r="B55" t="str">
        <f>INDEX('Chapter 2'!CM2:CM19,A27)</f>
        <v>U</v>
      </c>
      <c r="C55">
        <f>IF(A428=A55,B55,0)</f>
        <v>0</v>
      </c>
      <c r="D55">
        <f t="shared" si="3"/>
        <v>0</v>
      </c>
    </row>
    <row r="56" spans="1:4" ht="12.75">
      <c r="A56" t="s">
        <v>392</v>
      </c>
      <c r="B56" t="str">
        <f>INDEX('Chapter 2'!CL2:CL19,A27)</f>
        <v>U</v>
      </c>
      <c r="C56">
        <f>IF(A28=A56,B56,0)</f>
        <v>0</v>
      </c>
      <c r="D56">
        <f t="shared" si="3"/>
        <v>0</v>
      </c>
    </row>
    <row r="57" ht="12.75">
      <c r="C57">
        <f>D56</f>
        <v>0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BA161"/>
  <sheetViews>
    <sheetView showGridLines="0" showRowColHeaders="0" showZeros="0" workbookViewId="0" topLeftCell="Q3">
      <selection activeCell="P3" sqref="A1:P16384"/>
    </sheetView>
  </sheetViews>
  <sheetFormatPr defaultColWidth="9.140625" defaultRowHeight="12.75"/>
  <cols>
    <col min="1" max="16" width="0" style="0" hidden="1" customWidth="1"/>
    <col min="19" max="19" width="20.00390625" style="3" customWidth="1"/>
    <col min="20" max="20" width="2.8515625" style="3" customWidth="1"/>
    <col min="21" max="21" width="13.7109375" style="4" customWidth="1"/>
    <col min="22" max="22" width="10.57421875" style="4" customWidth="1"/>
    <col min="23" max="23" width="10.7109375" style="4" customWidth="1"/>
    <col min="31" max="33" width="0" style="0" hidden="1" customWidth="1"/>
    <col min="34" max="34" width="20.28125" style="0" hidden="1" customWidth="1"/>
    <col min="35" max="35" width="17.7109375" style="0" hidden="1" customWidth="1"/>
    <col min="36" max="53" width="0" style="0" hidden="1" customWidth="1"/>
  </cols>
  <sheetData>
    <row r="1" spans="31:53" ht="12.75">
      <c r="AE1" s="52" t="s">
        <v>53</v>
      </c>
      <c r="AH1" s="52" t="s">
        <v>1083</v>
      </c>
      <c r="AI1" s="52" t="s">
        <v>191</v>
      </c>
      <c r="AJ1" s="52" t="s">
        <v>1091</v>
      </c>
      <c r="AK1" s="52" t="s">
        <v>133</v>
      </c>
      <c r="AL1" s="52" t="s">
        <v>1084</v>
      </c>
      <c r="AM1" s="52" t="s">
        <v>1085</v>
      </c>
      <c r="AN1" s="52" t="s">
        <v>133</v>
      </c>
      <c r="AP1" s="52" t="s">
        <v>1086</v>
      </c>
      <c r="AR1" s="52" t="s">
        <v>1087</v>
      </c>
      <c r="AS1" s="52" t="s">
        <v>1092</v>
      </c>
      <c r="AT1" s="52" t="s">
        <v>226</v>
      </c>
      <c r="AU1" s="52" t="s">
        <v>133</v>
      </c>
      <c r="AW1" s="52" t="s">
        <v>1088</v>
      </c>
      <c r="AX1" s="52" t="s">
        <v>1091</v>
      </c>
      <c r="AY1" s="52" t="s">
        <v>1089</v>
      </c>
      <c r="BA1" s="52" t="s">
        <v>1090</v>
      </c>
    </row>
    <row r="2" spans="3:51" ht="12.75">
      <c r="C2">
        <f>IF('Chapter 2'!A8=1,0,5)</f>
        <v>5</v>
      </c>
      <c r="D2">
        <f>IF('Chapter 2'!A8=1,0,5)</f>
        <v>5</v>
      </c>
      <c r="E2">
        <f>IF(D21-16&gt;0,1,20)</f>
        <v>20</v>
      </c>
      <c r="F2">
        <f>IF(D21-16&gt;0,0,20)</f>
        <v>20</v>
      </c>
      <c r="Q2" s="53"/>
      <c r="R2" s="53"/>
      <c r="AE2" t="s">
        <v>54</v>
      </c>
      <c r="AH2" t="s">
        <v>100</v>
      </c>
      <c r="AI2" t="s">
        <v>60</v>
      </c>
      <c r="AJ2">
        <v>-20</v>
      </c>
      <c r="AK2">
        <v>-10</v>
      </c>
      <c r="AL2" t="s">
        <v>72</v>
      </c>
      <c r="AM2" t="s">
        <v>74</v>
      </c>
      <c r="AP2" t="s">
        <v>78</v>
      </c>
      <c r="AR2" t="s">
        <v>82</v>
      </c>
      <c r="AS2">
        <v>5</v>
      </c>
      <c r="AT2" t="s">
        <v>86</v>
      </c>
      <c r="AU2">
        <v>-5</v>
      </c>
      <c r="AW2" t="s">
        <v>91</v>
      </c>
      <c r="AX2">
        <v>5</v>
      </c>
      <c r="AY2" t="s">
        <v>96</v>
      </c>
    </row>
    <row r="3" spans="1:53" ht="12.75">
      <c r="A3" t="s">
        <v>131</v>
      </c>
      <c r="C3" t="b">
        <v>0</v>
      </c>
      <c r="D3" t="b">
        <v>0</v>
      </c>
      <c r="E3" t="b">
        <v>0</v>
      </c>
      <c r="F3" t="b">
        <v>0</v>
      </c>
      <c r="AE3" t="s">
        <v>54</v>
      </c>
      <c r="AH3" t="s">
        <v>100</v>
      </c>
      <c r="AI3" t="s">
        <v>61</v>
      </c>
      <c r="AJ3">
        <v>-20</v>
      </c>
      <c r="AK3">
        <v>-10</v>
      </c>
      <c r="AL3" t="s">
        <v>72</v>
      </c>
      <c r="AM3" t="s">
        <v>74</v>
      </c>
      <c r="AP3" t="s">
        <v>79</v>
      </c>
      <c r="AR3" t="s">
        <v>82</v>
      </c>
      <c r="AS3">
        <v>5</v>
      </c>
      <c r="AT3" t="s">
        <v>87</v>
      </c>
      <c r="AU3">
        <v>-2</v>
      </c>
      <c r="AW3" t="s">
        <v>91</v>
      </c>
      <c r="AX3">
        <v>5</v>
      </c>
      <c r="AY3" t="s">
        <v>96</v>
      </c>
      <c r="BA3">
        <v>1</v>
      </c>
    </row>
    <row r="4" spans="1:53" ht="12.75">
      <c r="A4">
        <f>INDEX('Chapter 3'!H22,1)</f>
        <v>11</v>
      </c>
      <c r="C4">
        <v>-10</v>
      </c>
      <c r="D4">
        <v>10</v>
      </c>
      <c r="E4">
        <v>-5</v>
      </c>
      <c r="F4">
        <v>5</v>
      </c>
      <c r="S4" s="3" t="s">
        <v>210</v>
      </c>
      <c r="U4" s="198">
        <f>INDEX('Chapter 3'!BC2:BC24,'Chapter 3'!A1)</f>
        <v>0</v>
      </c>
      <c r="V4" s="198"/>
      <c r="X4" s="16" t="s">
        <v>197</v>
      </c>
      <c r="Y4" s="17"/>
      <c r="Z4" s="18"/>
      <c r="AE4" t="s">
        <v>54</v>
      </c>
      <c r="AH4" t="s">
        <v>100</v>
      </c>
      <c r="AI4" t="s">
        <v>61</v>
      </c>
      <c r="AJ4">
        <v>-20</v>
      </c>
      <c r="AK4">
        <v>-10</v>
      </c>
      <c r="AL4" t="s">
        <v>72</v>
      </c>
      <c r="AM4" t="s">
        <v>74</v>
      </c>
      <c r="AP4" t="s">
        <v>79</v>
      </c>
      <c r="AR4" t="s">
        <v>82</v>
      </c>
      <c r="AS4">
        <v>5</v>
      </c>
      <c r="AT4" t="s">
        <v>87</v>
      </c>
      <c r="AU4">
        <v>-2</v>
      </c>
      <c r="AW4" t="s">
        <v>91</v>
      </c>
      <c r="AX4">
        <v>5</v>
      </c>
      <c r="AY4" t="s">
        <v>96</v>
      </c>
      <c r="BA4">
        <v>2</v>
      </c>
    </row>
    <row r="5" spans="1:53" ht="12.75">
      <c r="A5" t="s">
        <v>196</v>
      </c>
      <c r="B5" t="str">
        <f>IF('Chapter 2'!A8=2,B6,B7)</f>
        <v>Left handed</v>
      </c>
      <c r="C5">
        <f>IF(C3=TRUE,-10,0)</f>
        <v>0</v>
      </c>
      <c r="D5">
        <f>IF(D3=TRUE,10,0)</f>
        <v>0</v>
      </c>
      <c r="E5">
        <f>IF(E3=TRUE,-5,0)</f>
        <v>0</v>
      </c>
      <c r="F5">
        <f>IF(F3=TRUE,5,0)</f>
        <v>0</v>
      </c>
      <c r="S5" s="3" t="s">
        <v>19</v>
      </c>
      <c r="U5" s="198">
        <f>INDEX('floating math'!J22,1)</f>
        <v>15</v>
      </c>
      <c r="V5" s="198"/>
      <c r="X5" s="19"/>
      <c r="Y5" s="6"/>
      <c r="Z5" s="20"/>
      <c r="AA5" s="6"/>
      <c r="AE5" t="s">
        <v>54</v>
      </c>
      <c r="AH5" t="s">
        <v>100</v>
      </c>
      <c r="AI5" t="s">
        <v>61</v>
      </c>
      <c r="AJ5">
        <v>-20</v>
      </c>
      <c r="AK5">
        <v>-10</v>
      </c>
      <c r="AL5" t="s">
        <v>72</v>
      </c>
      <c r="AM5" t="s">
        <v>74</v>
      </c>
      <c r="AP5" t="s">
        <v>79</v>
      </c>
      <c r="AR5" t="s">
        <v>82</v>
      </c>
      <c r="AS5">
        <v>5</v>
      </c>
      <c r="AT5" t="s">
        <v>87</v>
      </c>
      <c r="AU5">
        <v>-2</v>
      </c>
      <c r="AW5" t="s">
        <v>91</v>
      </c>
      <c r="AX5">
        <v>5</v>
      </c>
      <c r="AY5" t="s">
        <v>96</v>
      </c>
      <c r="BA5">
        <v>3</v>
      </c>
    </row>
    <row r="6" spans="1:53" ht="12.75">
      <c r="A6">
        <f>SUM(C7:F7,A7)</f>
        <v>0</v>
      </c>
      <c r="B6" t="s">
        <v>203</v>
      </c>
      <c r="C6">
        <f>SUM(C2,C5)</f>
        <v>5</v>
      </c>
      <c r="D6">
        <f>SUM(D2,D5)</f>
        <v>5</v>
      </c>
      <c r="E6">
        <f>SUM(E2,E5)</f>
        <v>20</v>
      </c>
      <c r="F6">
        <f>SUM(F2,F5)</f>
        <v>20</v>
      </c>
      <c r="S6" s="3" t="s">
        <v>20</v>
      </c>
      <c r="U6" s="198">
        <f>INDEX('floating math'!J20,1)</f>
        <v>11</v>
      </c>
      <c r="V6" s="198"/>
      <c r="X6" s="19"/>
      <c r="Y6" s="6"/>
      <c r="Z6" s="20"/>
      <c r="AA6" s="6"/>
      <c r="AE6" t="s">
        <v>54</v>
      </c>
      <c r="AH6" t="s">
        <v>100</v>
      </c>
      <c r="AI6" t="s">
        <v>61</v>
      </c>
      <c r="AJ6">
        <v>-20</v>
      </c>
      <c r="AK6">
        <v>-10</v>
      </c>
      <c r="AL6" t="s">
        <v>72</v>
      </c>
      <c r="AM6" t="s">
        <v>74</v>
      </c>
      <c r="AP6" t="s">
        <v>79</v>
      </c>
      <c r="AR6" t="s">
        <v>82</v>
      </c>
      <c r="AS6">
        <v>5</v>
      </c>
      <c r="AT6" t="s">
        <v>87</v>
      </c>
      <c r="AU6">
        <v>-2</v>
      </c>
      <c r="AW6" t="s">
        <v>91</v>
      </c>
      <c r="AX6">
        <v>5</v>
      </c>
      <c r="AY6" t="s">
        <v>96</v>
      </c>
      <c r="BA6">
        <v>4</v>
      </c>
    </row>
    <row r="7" spans="1:53" s="13" customFormat="1" ht="12.75">
      <c r="A7" s="13">
        <f>INDEX('dice roll'!B37,1)</f>
        <v>0</v>
      </c>
      <c r="B7" s="13" t="str">
        <f>INDEX(AE2:AE101,A6)</f>
        <v>Left handed</v>
      </c>
      <c r="C7" s="13">
        <f>IF(C6=-10,-10,0)</f>
        <v>0</v>
      </c>
      <c r="D7" s="13">
        <f>IF(D6=10,10,0)</f>
        <v>0</v>
      </c>
      <c r="E7" s="13">
        <f>IF(E6=-5,-5,0)</f>
        <v>0</v>
      </c>
      <c r="F7" s="13">
        <f>IF(F6=5,5,0)</f>
        <v>0</v>
      </c>
      <c r="S7" s="14" t="s">
        <v>53</v>
      </c>
      <c r="T7" s="14"/>
      <c r="U7" s="200" t="str">
        <f>B5</f>
        <v>Left handed</v>
      </c>
      <c r="V7" s="200"/>
      <c r="W7" s="15"/>
      <c r="X7" s="21"/>
      <c r="Y7" s="22"/>
      <c r="Z7" s="23"/>
      <c r="AA7" s="22"/>
      <c r="AE7" s="13" t="s">
        <v>54</v>
      </c>
      <c r="AH7" s="13" t="s">
        <v>101</v>
      </c>
      <c r="AI7" s="13" t="s">
        <v>61</v>
      </c>
      <c r="AJ7" s="13">
        <v>-20</v>
      </c>
      <c r="AK7" s="13">
        <v>-10</v>
      </c>
      <c r="AL7" s="13" t="s">
        <v>72</v>
      </c>
      <c r="AM7" s="13" t="s">
        <v>75</v>
      </c>
      <c r="AN7" s="13">
        <v>-10</v>
      </c>
      <c r="AP7" s="13" t="s">
        <v>79</v>
      </c>
      <c r="AR7" s="13" t="s">
        <v>82</v>
      </c>
      <c r="AS7" s="13">
        <v>5</v>
      </c>
      <c r="AT7" s="13" t="s">
        <v>87</v>
      </c>
      <c r="AU7" s="13">
        <v>-2</v>
      </c>
      <c r="AW7" s="13" t="s">
        <v>91</v>
      </c>
      <c r="AX7" s="13">
        <v>5</v>
      </c>
      <c r="AY7" s="13" t="s">
        <v>97</v>
      </c>
      <c r="BA7">
        <v>5</v>
      </c>
    </row>
    <row r="8" spans="1:53" ht="12.75">
      <c r="A8">
        <f>INDEX('dice roll'!B50,1)</f>
        <v>0</v>
      </c>
      <c r="B8">
        <f>INDEX('Chapter 2'!AP2:AP19,'Chapter 2'!B1)</f>
        <v>0</v>
      </c>
      <c r="C8">
        <f aca="true" t="shared" si="0" ref="C8:C17">A8+B8</f>
        <v>0</v>
      </c>
      <c r="D8">
        <f aca="true" t="shared" si="1" ref="D8:D18">IF(C8&lt;1,1,C8)</f>
        <v>1</v>
      </c>
      <c r="E8" t="str">
        <f>INDEX(AI2:AI131,D8)</f>
        <v>Slave Class</v>
      </c>
      <c r="F8">
        <f>INDEX('dice roll'!$B$49,1)</f>
        <v>0</v>
      </c>
      <c r="G8" t="str">
        <f>INDEX(AH2:AH21,F8)</f>
        <v>Escaped Criminal (LLC)</v>
      </c>
      <c r="H8" t="str">
        <f>IF(D8&lt;2,G8,E8)</f>
        <v>Escaped Criminal (LLC)</v>
      </c>
      <c r="S8" s="3" t="s">
        <v>46</v>
      </c>
      <c r="U8" s="198" t="str">
        <f>H8</f>
        <v>Escaped Criminal (LLC)</v>
      </c>
      <c r="V8" s="198"/>
      <c r="X8" s="19"/>
      <c r="Y8" s="6"/>
      <c r="Z8" s="20"/>
      <c r="AA8" s="6"/>
      <c r="AE8" t="s">
        <v>54</v>
      </c>
      <c r="AH8" t="s">
        <v>101</v>
      </c>
      <c r="AI8" t="s">
        <v>62</v>
      </c>
      <c r="AJ8">
        <v>-15</v>
      </c>
      <c r="AK8">
        <v>-5</v>
      </c>
      <c r="AL8" t="s">
        <v>72</v>
      </c>
      <c r="AM8" t="s">
        <v>75</v>
      </c>
      <c r="AN8">
        <v>-10</v>
      </c>
      <c r="AP8" t="s">
        <v>79</v>
      </c>
      <c r="AR8" t="s">
        <v>82</v>
      </c>
      <c r="AS8">
        <v>5</v>
      </c>
      <c r="AT8" t="s">
        <v>87</v>
      </c>
      <c r="AU8">
        <v>-2</v>
      </c>
      <c r="AW8" t="s">
        <v>91</v>
      </c>
      <c r="AX8">
        <v>5</v>
      </c>
      <c r="AY8" t="s">
        <v>97</v>
      </c>
      <c r="BA8" s="13">
        <v>6</v>
      </c>
    </row>
    <row r="9" spans="1:53" ht="12.75">
      <c r="A9">
        <f>INDEX('dice roll'!B40,1)</f>
        <v>0</v>
      </c>
      <c r="B9">
        <f>INDEX('Chapter 2'!AQ2:AQ19,'Chapter 2'!B1)</f>
        <v>0</v>
      </c>
      <c r="C9">
        <f t="shared" si="0"/>
        <v>0</v>
      </c>
      <c r="D9">
        <f>IF(C9&gt;100,100,C9)</f>
        <v>0</v>
      </c>
      <c r="E9" t="str">
        <f>INDEX(AL2:AL161,D9)</f>
        <v>Legitimate</v>
      </c>
      <c r="S9" s="3" t="s">
        <v>47</v>
      </c>
      <c r="U9" s="4" t="str">
        <f>E9</f>
        <v>Legitimate</v>
      </c>
      <c r="X9" s="24"/>
      <c r="Y9" s="25"/>
      <c r="Z9" s="26"/>
      <c r="AE9" t="s">
        <v>54</v>
      </c>
      <c r="AH9" t="s">
        <v>101</v>
      </c>
      <c r="AI9" t="s">
        <v>62</v>
      </c>
      <c r="AJ9">
        <v>-15</v>
      </c>
      <c r="AK9">
        <v>-5</v>
      </c>
      <c r="AL9" t="s">
        <v>72</v>
      </c>
      <c r="AM9" t="s">
        <v>75</v>
      </c>
      <c r="AN9">
        <v>-10</v>
      </c>
      <c r="AP9" t="s">
        <v>79</v>
      </c>
      <c r="AR9" t="s">
        <v>82</v>
      </c>
      <c r="AS9">
        <v>5</v>
      </c>
      <c r="AT9" t="s">
        <v>87</v>
      </c>
      <c r="AU9">
        <v>-2</v>
      </c>
      <c r="AW9" t="s">
        <v>91</v>
      </c>
      <c r="AX9">
        <v>5</v>
      </c>
      <c r="AY9" t="s">
        <v>97</v>
      </c>
      <c r="BA9">
        <v>7</v>
      </c>
    </row>
    <row r="10" spans="1:53" ht="12.75">
      <c r="A10">
        <f>INDEX('dice roll'!B41,1)</f>
        <v>0</v>
      </c>
      <c r="B10">
        <f>INDEX('Chapter 2'!AR2:AR19,'Chapter 2'!B1,1)</f>
        <v>0</v>
      </c>
      <c r="C10">
        <f t="shared" si="0"/>
        <v>0</v>
      </c>
      <c r="D10">
        <f t="shared" si="1"/>
        <v>1</v>
      </c>
      <c r="E10" t="str">
        <f>INDEX(AM2:AM161,D10)</f>
        <v>Character was abandoned at birth, parents unknown.</v>
      </c>
      <c r="S10" s="3" t="s">
        <v>48</v>
      </c>
      <c r="U10" s="4" t="str">
        <f>IF(D9&lt;91,"No",E10)</f>
        <v>No</v>
      </c>
      <c r="AE10" t="s">
        <v>54</v>
      </c>
      <c r="AH10" t="s">
        <v>101</v>
      </c>
      <c r="AI10" t="s">
        <v>62</v>
      </c>
      <c r="AJ10">
        <v>-15</v>
      </c>
      <c r="AK10">
        <v>-5</v>
      </c>
      <c r="AL10" t="s">
        <v>72</v>
      </c>
      <c r="AM10" t="s">
        <v>75</v>
      </c>
      <c r="AN10">
        <v>-10</v>
      </c>
      <c r="AP10" t="s">
        <v>79</v>
      </c>
      <c r="AR10" t="s">
        <v>82</v>
      </c>
      <c r="AS10">
        <v>5</v>
      </c>
      <c r="AT10" t="s">
        <v>87</v>
      </c>
      <c r="AU10">
        <v>-2</v>
      </c>
      <c r="AW10" t="s">
        <v>91</v>
      </c>
      <c r="AX10">
        <v>5</v>
      </c>
      <c r="AY10" t="s">
        <v>97</v>
      </c>
      <c r="BA10">
        <v>8</v>
      </c>
    </row>
    <row r="11" spans="1:53" ht="12.75">
      <c r="A11">
        <f>INDEX('dice roll'!B42,1)</f>
        <v>0</v>
      </c>
      <c r="C11">
        <f t="shared" si="0"/>
        <v>0</v>
      </c>
      <c r="D11">
        <f t="shared" si="1"/>
        <v>1</v>
      </c>
      <c r="E11" t="str">
        <f>INDEX(AP2:AP101,D11)</f>
        <v>Celebrity Parent</v>
      </c>
      <c r="S11" s="3" t="s">
        <v>49</v>
      </c>
      <c r="U11" s="4" t="str">
        <f>E11</f>
        <v>Celebrity Parent</v>
      </c>
      <c r="AE11" t="s">
        <v>54</v>
      </c>
      <c r="AH11" t="s">
        <v>101</v>
      </c>
      <c r="AI11" t="s">
        <v>62</v>
      </c>
      <c r="AJ11">
        <v>-15</v>
      </c>
      <c r="AK11">
        <v>-5</v>
      </c>
      <c r="AL11" t="s">
        <v>72</v>
      </c>
      <c r="AM11" t="s">
        <v>75</v>
      </c>
      <c r="AN11">
        <v>-10</v>
      </c>
      <c r="AP11" t="s">
        <v>79</v>
      </c>
      <c r="AR11" t="s">
        <v>82</v>
      </c>
      <c r="AS11">
        <v>5</v>
      </c>
      <c r="AT11" t="s">
        <v>87</v>
      </c>
      <c r="AU11">
        <v>-2</v>
      </c>
      <c r="AW11" t="s">
        <v>91</v>
      </c>
      <c r="AX11">
        <v>5</v>
      </c>
      <c r="AY11" t="s">
        <v>97</v>
      </c>
      <c r="BA11">
        <v>9</v>
      </c>
    </row>
    <row r="12" spans="1:53" ht="12.75">
      <c r="A12">
        <f>INDEX('dice roll'!B43,1)</f>
        <v>0</v>
      </c>
      <c r="B12">
        <f>SUM(H13:I13)</f>
        <v>0</v>
      </c>
      <c r="C12">
        <f t="shared" si="0"/>
        <v>0</v>
      </c>
      <c r="D12">
        <f t="shared" si="1"/>
        <v>1</v>
      </c>
      <c r="E12" t="str">
        <f>INDEX(AR2:AR136,D12)</f>
        <v>Loving parent</v>
      </c>
      <c r="F12" t="str">
        <f>IF(D11&gt;80,"Dead",E12)</f>
        <v>Loving parent</v>
      </c>
      <c r="H12" t="s">
        <v>1099</v>
      </c>
      <c r="I12" t="s">
        <v>1100</v>
      </c>
      <c r="S12" s="3" t="s">
        <v>98</v>
      </c>
      <c r="U12" s="4" t="str">
        <f>F12</f>
        <v>Loving parent</v>
      </c>
      <c r="AE12" t="s">
        <v>54</v>
      </c>
      <c r="AH12" t="s">
        <v>101</v>
      </c>
      <c r="AI12" t="s">
        <v>62</v>
      </c>
      <c r="AJ12">
        <v>-15</v>
      </c>
      <c r="AK12">
        <v>-5</v>
      </c>
      <c r="AL12" t="s">
        <v>72</v>
      </c>
      <c r="AM12" t="s">
        <v>75</v>
      </c>
      <c r="AN12">
        <v>-10</v>
      </c>
      <c r="AP12" t="s">
        <v>79</v>
      </c>
      <c r="AR12" t="s">
        <v>82</v>
      </c>
      <c r="AS12">
        <v>5</v>
      </c>
      <c r="AT12" t="s">
        <v>87</v>
      </c>
      <c r="AU12">
        <v>-2</v>
      </c>
      <c r="AW12" t="s">
        <v>91</v>
      </c>
      <c r="AX12">
        <v>5</v>
      </c>
      <c r="AY12">
        <f>SUM('dice roll'!A57,20)</f>
        <v>20</v>
      </c>
      <c r="BA12">
        <v>10</v>
      </c>
    </row>
    <row r="13" spans="1:53" ht="12.75">
      <c r="A13">
        <f>INDEX('dice roll'!B44,1)</f>
        <v>0</v>
      </c>
      <c r="C13">
        <f t="shared" si="0"/>
        <v>0</v>
      </c>
      <c r="D13">
        <f t="shared" si="1"/>
        <v>1</v>
      </c>
      <c r="E13" t="str">
        <f>INDEX(AP2:AP101,D13)</f>
        <v>Celebrity Parent</v>
      </c>
      <c r="F13" t="str">
        <f>IF(U10="no",E13,0)</f>
        <v>Celebrity Parent</v>
      </c>
      <c r="H13">
        <f>IF(D11&gt;90,20,0)</f>
        <v>0</v>
      </c>
      <c r="I13">
        <f>IF(U10="No",0,35)</f>
        <v>0</v>
      </c>
      <c r="S13" s="3" t="s">
        <v>50</v>
      </c>
      <c r="U13" s="4" t="str">
        <f>IF(U11="Character orphaned",0,F13)</f>
        <v>Celebrity Parent</v>
      </c>
      <c r="AE13" t="s">
        <v>54</v>
      </c>
      <c r="AH13" t="s">
        <v>101</v>
      </c>
      <c r="AI13" t="s">
        <v>63</v>
      </c>
      <c r="AJ13">
        <v>-10</v>
      </c>
      <c r="AK13">
        <v>-1</v>
      </c>
      <c r="AL13" t="s">
        <v>72</v>
      </c>
      <c r="AM13" t="s">
        <v>75</v>
      </c>
      <c r="AN13">
        <v>-10</v>
      </c>
      <c r="AP13" t="s">
        <v>79</v>
      </c>
      <c r="AR13" t="s">
        <v>82</v>
      </c>
      <c r="AS13">
        <v>5</v>
      </c>
      <c r="AT13" t="s">
        <v>87</v>
      </c>
      <c r="AU13">
        <v>-2</v>
      </c>
      <c r="AW13" t="s">
        <v>91</v>
      </c>
      <c r="AX13">
        <v>5</v>
      </c>
      <c r="AY13">
        <f>SUM('dice roll'!A57,20)</f>
        <v>20</v>
      </c>
      <c r="BA13">
        <v>11</v>
      </c>
    </row>
    <row r="14" spans="1:53" ht="12.75">
      <c r="A14">
        <f>INDEX('dice roll'!B45,1)</f>
        <v>0</v>
      </c>
      <c r="B14">
        <f>SUM(H13:I13)</f>
        <v>0</v>
      </c>
      <c r="C14">
        <f t="shared" si="0"/>
        <v>0</v>
      </c>
      <c r="D14">
        <f t="shared" si="1"/>
        <v>1</v>
      </c>
      <c r="E14" t="str">
        <f>INDEX(AR2:AR136,D14)</f>
        <v>Loving parent</v>
      </c>
      <c r="F14" t="str">
        <f>IF(U10="no",E14,0)</f>
        <v>Loving parent</v>
      </c>
      <c r="S14" s="3" t="s">
        <v>99</v>
      </c>
      <c r="U14" s="4" t="str">
        <f>IF(U11="Character orphaned",0,F14)</f>
        <v>Loving parent</v>
      </c>
      <c r="AE14" t="s">
        <v>55</v>
      </c>
      <c r="AH14" t="s">
        <v>101</v>
      </c>
      <c r="AI14" t="s">
        <v>63</v>
      </c>
      <c r="AJ14">
        <v>-10</v>
      </c>
      <c r="AK14">
        <v>-1</v>
      </c>
      <c r="AL14" t="s">
        <v>72</v>
      </c>
      <c r="AM14" t="s">
        <v>75</v>
      </c>
      <c r="AN14">
        <v>-10</v>
      </c>
      <c r="AP14" t="s">
        <v>79</v>
      </c>
      <c r="AR14" t="s">
        <v>82</v>
      </c>
      <c r="AS14">
        <v>5</v>
      </c>
      <c r="AT14" t="s">
        <v>87</v>
      </c>
      <c r="AU14">
        <v>-2</v>
      </c>
      <c r="AW14" t="s">
        <v>91</v>
      </c>
      <c r="AX14">
        <v>5</v>
      </c>
      <c r="AY14">
        <f>SUM('dice roll'!A57,20)</f>
        <v>20</v>
      </c>
      <c r="BA14">
        <v>12</v>
      </c>
    </row>
    <row r="15" spans="1:53" ht="12.75">
      <c r="A15">
        <f>INDEX('dice roll'!B46,1)</f>
        <v>0</v>
      </c>
      <c r="C15">
        <f t="shared" si="0"/>
        <v>0</v>
      </c>
      <c r="D15">
        <f t="shared" si="1"/>
        <v>1</v>
      </c>
      <c r="E15" t="str">
        <f>INDEX(AT2:AT101,D15)</f>
        <v>Great dishonor</v>
      </c>
      <c r="S15" s="3" t="s">
        <v>51</v>
      </c>
      <c r="U15" s="198" t="str">
        <f>E15</f>
        <v>Great dishonor</v>
      </c>
      <c r="V15" s="198"/>
      <c r="AE15" t="s">
        <v>55</v>
      </c>
      <c r="AH15" t="s">
        <v>101</v>
      </c>
      <c r="AI15" t="s">
        <v>63</v>
      </c>
      <c r="AJ15">
        <v>-10</v>
      </c>
      <c r="AK15">
        <v>-1</v>
      </c>
      <c r="AL15" t="s">
        <v>72</v>
      </c>
      <c r="AM15" t="s">
        <v>75</v>
      </c>
      <c r="AN15">
        <v>-10</v>
      </c>
      <c r="AP15" t="s">
        <v>79</v>
      </c>
      <c r="AR15" t="s">
        <v>82</v>
      </c>
      <c r="AS15">
        <v>5</v>
      </c>
      <c r="AT15" t="s">
        <v>87</v>
      </c>
      <c r="AU15">
        <v>-2</v>
      </c>
      <c r="AW15" t="s">
        <v>91</v>
      </c>
      <c r="AX15">
        <v>5</v>
      </c>
      <c r="AY15">
        <f>SUM('dice roll'!A57,20)</f>
        <v>20</v>
      </c>
      <c r="BA15">
        <v>13</v>
      </c>
    </row>
    <row r="16" spans="1:53" ht="12.75">
      <c r="A16">
        <f>INDEX('dice roll'!B47,1)</f>
        <v>0</v>
      </c>
      <c r="B16" t="s">
        <v>323</v>
      </c>
      <c r="S16" s="3" t="s">
        <v>322</v>
      </c>
      <c r="U16" s="198">
        <f>A47</f>
        <v>0</v>
      </c>
      <c r="V16" s="198"/>
      <c r="AE16" t="s">
        <v>55</v>
      </c>
      <c r="AH16" t="s">
        <v>101</v>
      </c>
      <c r="AI16" t="s">
        <v>63</v>
      </c>
      <c r="AJ16">
        <v>-10</v>
      </c>
      <c r="AK16">
        <v>-1</v>
      </c>
      <c r="AL16" t="s">
        <v>72</v>
      </c>
      <c r="AM16" t="s">
        <v>75</v>
      </c>
      <c r="AN16">
        <v>-10</v>
      </c>
      <c r="AP16" t="s">
        <v>79</v>
      </c>
      <c r="AR16" t="s">
        <v>82</v>
      </c>
      <c r="AS16">
        <v>5</v>
      </c>
      <c r="AT16" t="s">
        <v>87</v>
      </c>
      <c r="AU16">
        <v>-2</v>
      </c>
      <c r="AW16" t="s">
        <v>91</v>
      </c>
      <c r="AX16">
        <v>5</v>
      </c>
      <c r="AY16">
        <f>SUM('dice roll'!A57,20)</f>
        <v>20</v>
      </c>
      <c r="BA16">
        <v>14</v>
      </c>
    </row>
    <row r="17" spans="1:53" ht="12.75">
      <c r="A17">
        <f>INDEX('dice roll'!B52,1)</f>
        <v>0</v>
      </c>
      <c r="C17">
        <f t="shared" si="0"/>
        <v>0</v>
      </c>
      <c r="D17">
        <f t="shared" si="1"/>
        <v>1</v>
      </c>
      <c r="E17" t="str">
        <f>INDEX(AW2:AW101,D17)</f>
        <v>First Birth</v>
      </c>
      <c r="U17" s="8" t="s">
        <v>154</v>
      </c>
      <c r="V17" s="8" t="s">
        <v>344</v>
      </c>
      <c r="W17" s="8" t="s">
        <v>325</v>
      </c>
      <c r="X17" s="8" t="s">
        <v>345</v>
      </c>
      <c r="AE17" t="s">
        <v>55</v>
      </c>
      <c r="AH17" t="s">
        <v>102</v>
      </c>
      <c r="AI17" t="s">
        <v>63</v>
      </c>
      <c r="AJ17">
        <v>-10</v>
      </c>
      <c r="AK17">
        <v>-1</v>
      </c>
      <c r="AL17" t="s">
        <v>72</v>
      </c>
      <c r="AM17" t="s">
        <v>75</v>
      </c>
      <c r="AN17">
        <v>-10</v>
      </c>
      <c r="AP17" t="s">
        <v>79</v>
      </c>
      <c r="AR17" t="s">
        <v>82</v>
      </c>
      <c r="AS17">
        <v>5</v>
      </c>
      <c r="AT17" t="s">
        <v>88</v>
      </c>
      <c r="AW17" t="s">
        <v>91</v>
      </c>
      <c r="AX17">
        <v>5</v>
      </c>
      <c r="AY17">
        <f>SUM('dice roll'!A57,25)</f>
        <v>25</v>
      </c>
      <c r="BA17">
        <v>15</v>
      </c>
    </row>
    <row r="18" spans="1:53" ht="12.75">
      <c r="A18">
        <f>INDEX('dice roll'!B53,1)</f>
        <v>0</v>
      </c>
      <c r="B18" t="s">
        <v>346</v>
      </c>
      <c r="C18">
        <f>F57</f>
        <v>-15</v>
      </c>
      <c r="D18">
        <f t="shared" si="1"/>
        <v>1</v>
      </c>
      <c r="E18" t="str">
        <f>INDEX(AY2:AY151,D18)</f>
        <v>Hereditary Debt</v>
      </c>
      <c r="F18">
        <f>IF(D8=1,0,E18)</f>
        <v>0</v>
      </c>
      <c r="S18" s="3" t="s">
        <v>178</v>
      </c>
      <c r="U18" s="3">
        <f>IF(U16&gt;0,B37,0)</f>
        <v>0</v>
      </c>
      <c r="V18" s="3">
        <f>IF(U16&gt;0,C37,0)</f>
        <v>0</v>
      </c>
      <c r="W18" s="3">
        <f>IF(U16&gt;0,J37,0)</f>
        <v>0</v>
      </c>
      <c r="X18" s="3">
        <f>IF(U16&gt;0,N37,0)</f>
        <v>0</v>
      </c>
      <c r="AE18" t="s">
        <v>55</v>
      </c>
      <c r="AH18" t="s">
        <v>102</v>
      </c>
      <c r="AI18" t="s">
        <v>63</v>
      </c>
      <c r="AJ18">
        <v>-10</v>
      </c>
      <c r="AK18">
        <v>-1</v>
      </c>
      <c r="AL18" t="s">
        <v>72</v>
      </c>
      <c r="AM18" t="s">
        <v>75</v>
      </c>
      <c r="AN18">
        <v>-10</v>
      </c>
      <c r="AP18" t="s">
        <v>79</v>
      </c>
      <c r="AR18" t="s">
        <v>82</v>
      </c>
      <c r="AS18">
        <v>5</v>
      </c>
      <c r="AT18" t="s">
        <v>88</v>
      </c>
      <c r="AW18" t="s">
        <v>91</v>
      </c>
      <c r="AX18">
        <v>5</v>
      </c>
      <c r="AY18">
        <f>SUM('dice roll'!A57,25)</f>
        <v>25</v>
      </c>
      <c r="BA18">
        <v>16</v>
      </c>
    </row>
    <row r="19" spans="1:53" ht="12.75">
      <c r="A19" t="s">
        <v>195</v>
      </c>
      <c r="S19" s="3" t="s">
        <v>179</v>
      </c>
      <c r="U19" s="3">
        <f>IF(U16&gt;1,B38,0)</f>
        <v>0</v>
      </c>
      <c r="V19" s="3">
        <f>IF(U16&gt;1,C38,0)</f>
        <v>0</v>
      </c>
      <c r="W19" s="3">
        <f>IF(U16&gt;1,J38,0)</f>
        <v>0</v>
      </c>
      <c r="X19" s="3">
        <f>IF(U16&gt;1,N38,0)</f>
        <v>0</v>
      </c>
      <c r="AE19" t="s">
        <v>55</v>
      </c>
      <c r="AH19" t="s">
        <v>102</v>
      </c>
      <c r="AI19" t="s">
        <v>63</v>
      </c>
      <c r="AJ19">
        <v>-10</v>
      </c>
      <c r="AK19">
        <v>-1</v>
      </c>
      <c r="AL19" t="s">
        <v>72</v>
      </c>
      <c r="AM19" t="s">
        <v>75</v>
      </c>
      <c r="AN19">
        <v>-10</v>
      </c>
      <c r="AP19" t="s">
        <v>79</v>
      </c>
      <c r="AR19" t="s">
        <v>82</v>
      </c>
      <c r="AS19">
        <v>5</v>
      </c>
      <c r="AT19" t="s">
        <v>88</v>
      </c>
      <c r="AW19" t="s">
        <v>91</v>
      </c>
      <c r="AX19">
        <v>5</v>
      </c>
      <c r="AY19">
        <f>SUM('dice roll'!A57,25)</f>
        <v>25</v>
      </c>
      <c r="BA19">
        <v>17</v>
      </c>
    </row>
    <row r="20" spans="1:53" ht="12.7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5</v>
      </c>
      <c r="G20" t="s">
        <v>6</v>
      </c>
      <c r="H20" t="s">
        <v>107</v>
      </c>
      <c r="S20" s="3" t="s">
        <v>180</v>
      </c>
      <c r="U20" s="3">
        <f>IF(U16&gt;2,B39,0)</f>
        <v>0</v>
      </c>
      <c r="V20" s="3">
        <f>IF(U16&gt;2,C39,0)</f>
        <v>0</v>
      </c>
      <c r="W20" s="3">
        <f>IF(U16&gt;2,J39,0)</f>
        <v>0</v>
      </c>
      <c r="X20" s="3">
        <f>IF(U16&gt;2,N39,0)</f>
        <v>0</v>
      </c>
      <c r="AE20" t="s">
        <v>55</v>
      </c>
      <c r="AH20" t="s">
        <v>102</v>
      </c>
      <c r="AI20" t="s">
        <v>63</v>
      </c>
      <c r="AJ20">
        <v>-10</v>
      </c>
      <c r="AK20">
        <v>-1</v>
      </c>
      <c r="AL20" t="s">
        <v>72</v>
      </c>
      <c r="AM20" t="s">
        <v>75</v>
      </c>
      <c r="AN20">
        <v>-10</v>
      </c>
      <c r="AP20" t="s">
        <v>79</v>
      </c>
      <c r="AR20" t="s">
        <v>82</v>
      </c>
      <c r="AS20">
        <v>5</v>
      </c>
      <c r="AT20" t="s">
        <v>88</v>
      </c>
      <c r="AW20" t="s">
        <v>91</v>
      </c>
      <c r="AX20">
        <v>5</v>
      </c>
      <c r="AY20">
        <f>SUM('dice roll'!A57,25)</f>
        <v>25</v>
      </c>
      <c r="BA20">
        <v>18</v>
      </c>
    </row>
    <row r="21" spans="1:53" ht="12.75">
      <c r="A21">
        <f>INDEX('Chapter 2'!K13,1)</f>
        <v>1</v>
      </c>
      <c r="B21">
        <f>INDEX('Chapter 2'!K14,1)</f>
        <v>1</v>
      </c>
      <c r="C21">
        <f>INDEX('Chapter 2'!K15,1)</f>
        <v>1</v>
      </c>
      <c r="D21">
        <f>INDEX('Chapter 2'!K16,1)</f>
        <v>1</v>
      </c>
      <c r="E21">
        <f>INDEX('Chapter 2'!K17,1)</f>
        <v>1</v>
      </c>
      <c r="F21">
        <f>INDEX('Chapter 2'!K18,1)</f>
        <v>1</v>
      </c>
      <c r="G21">
        <f>INDEX('Chapter 2'!K19,1)</f>
        <v>-8</v>
      </c>
      <c r="H21">
        <f>INDEX('Chapter 2'!K20,1)</f>
        <v>-14</v>
      </c>
      <c r="S21" s="3" t="s">
        <v>181</v>
      </c>
      <c r="U21" s="3">
        <f>IF(U16&gt;3,B40,0)</f>
        <v>0</v>
      </c>
      <c r="V21" s="3">
        <f>IF(U16&gt;3,C40,0)</f>
        <v>0</v>
      </c>
      <c r="W21" s="3">
        <f>IF(U16&gt;3,J40,0)</f>
        <v>0</v>
      </c>
      <c r="X21" s="3">
        <f>IF(U16&gt;3,N40,0)</f>
        <v>0</v>
      </c>
      <c r="AE21" t="s">
        <v>55</v>
      </c>
      <c r="AH21" t="s">
        <v>102</v>
      </c>
      <c r="AI21" t="s">
        <v>63</v>
      </c>
      <c r="AJ21">
        <v>-10</v>
      </c>
      <c r="AK21">
        <v>-1</v>
      </c>
      <c r="AL21" t="s">
        <v>72</v>
      </c>
      <c r="AM21" t="s">
        <v>75</v>
      </c>
      <c r="AN21">
        <v>-10</v>
      </c>
      <c r="AP21" t="s">
        <v>79</v>
      </c>
      <c r="AR21" t="s">
        <v>82</v>
      </c>
      <c r="AS21">
        <v>5</v>
      </c>
      <c r="AT21" t="s">
        <v>88</v>
      </c>
      <c r="AW21" t="s">
        <v>91</v>
      </c>
      <c r="AX21">
        <v>5</v>
      </c>
      <c r="AY21">
        <f>SUM('dice roll'!A57,25)</f>
        <v>25</v>
      </c>
      <c r="BA21">
        <v>19</v>
      </c>
    </row>
    <row r="22" spans="1:53" ht="12.75">
      <c r="A22" s="11"/>
      <c r="S22" s="3" t="s">
        <v>182</v>
      </c>
      <c r="U22" s="3">
        <f>IF(U16&gt;4,B41,0)</f>
        <v>0</v>
      </c>
      <c r="V22" s="3">
        <f>IF(U16&gt;4,C41,0)</f>
        <v>0</v>
      </c>
      <c r="W22" s="3">
        <f>IF(U16&gt;4,J41,0)</f>
        <v>0</v>
      </c>
      <c r="X22" s="3">
        <f>IF(U16&gt;4,N41,0)</f>
        <v>0</v>
      </c>
      <c r="AE22" t="s">
        <v>55</v>
      </c>
      <c r="AI22" t="s">
        <v>64</v>
      </c>
      <c r="AJ22">
        <v>-5</v>
      </c>
      <c r="AK22">
        <v>0</v>
      </c>
      <c r="AL22" t="s">
        <v>72</v>
      </c>
      <c r="AM22" t="s">
        <v>75</v>
      </c>
      <c r="AN22">
        <v>-10</v>
      </c>
      <c r="AP22" t="s">
        <v>79</v>
      </c>
      <c r="AR22" t="s">
        <v>82</v>
      </c>
      <c r="AS22">
        <v>5</v>
      </c>
      <c r="AT22" t="s">
        <v>88</v>
      </c>
      <c r="AW22" t="s">
        <v>92</v>
      </c>
      <c r="AX22">
        <v>2</v>
      </c>
      <c r="AY22">
        <f>SUM('dice roll'!A57,30)</f>
        <v>30</v>
      </c>
      <c r="BA22">
        <v>20</v>
      </c>
    </row>
    <row r="23" spans="1:51" ht="12.75">
      <c r="A23" s="11"/>
      <c r="S23" s="3" t="s">
        <v>183</v>
      </c>
      <c r="U23" s="3">
        <f>IF(U16&gt;5,B42,0)</f>
        <v>0</v>
      </c>
      <c r="V23" s="3">
        <f>IF(U16&gt;5,C42,0)</f>
        <v>0</v>
      </c>
      <c r="W23" s="3">
        <f>IF(U16&gt;5,J42,0)</f>
        <v>0</v>
      </c>
      <c r="X23" s="3">
        <f>IF(U16&gt;5,N42,0)</f>
        <v>0</v>
      </c>
      <c r="AE23" t="s">
        <v>55</v>
      </c>
      <c r="AI23" t="s">
        <v>64</v>
      </c>
      <c r="AJ23">
        <v>-5</v>
      </c>
      <c r="AK23">
        <v>0</v>
      </c>
      <c r="AL23" t="s">
        <v>72</v>
      </c>
      <c r="AM23" t="s">
        <v>75</v>
      </c>
      <c r="AN23">
        <v>-10</v>
      </c>
      <c r="AP23" t="s">
        <v>79</v>
      </c>
      <c r="AR23" t="s">
        <v>82</v>
      </c>
      <c r="AS23">
        <v>5</v>
      </c>
      <c r="AT23" t="s">
        <v>88</v>
      </c>
      <c r="AW23" t="s">
        <v>92</v>
      </c>
      <c r="AX23">
        <v>2</v>
      </c>
      <c r="AY23">
        <f>SUM('dice roll'!A57,30)</f>
        <v>30</v>
      </c>
    </row>
    <row r="24" spans="1:51" ht="12.75">
      <c r="A24" s="11">
        <f>IF(E9="Legitimate",0,INDEX(AN2:AN161,D10))</f>
        <v>0</v>
      </c>
      <c r="B24" t="s">
        <v>1094</v>
      </c>
      <c r="S24" s="3" t="s">
        <v>184</v>
      </c>
      <c r="U24" s="3">
        <f>IF(U16&gt;6,B43,0)</f>
        <v>0</v>
      </c>
      <c r="V24" s="3">
        <f>IF(U16&gt;6,C43,0)</f>
        <v>0</v>
      </c>
      <c r="W24" s="3">
        <f>IF(U16&gt;6,J43,0)</f>
        <v>0</v>
      </c>
      <c r="X24" s="3">
        <f>IF(U16&gt;6,N43,0)</f>
        <v>0</v>
      </c>
      <c r="AE24" t="s">
        <v>56</v>
      </c>
      <c r="AI24" t="s">
        <v>64</v>
      </c>
      <c r="AJ24">
        <v>-5</v>
      </c>
      <c r="AK24">
        <v>0</v>
      </c>
      <c r="AL24" t="s">
        <v>72</v>
      </c>
      <c r="AM24" t="s">
        <v>75</v>
      </c>
      <c r="AN24">
        <v>-10</v>
      </c>
      <c r="AP24" t="s">
        <v>79</v>
      </c>
      <c r="AR24" t="s">
        <v>82</v>
      </c>
      <c r="AS24">
        <v>5</v>
      </c>
      <c r="AT24" t="s">
        <v>88</v>
      </c>
      <c r="AW24" t="s">
        <v>92</v>
      </c>
      <c r="AX24">
        <v>2</v>
      </c>
      <c r="AY24">
        <f>SUM('dice roll'!A57,30)</f>
        <v>30</v>
      </c>
    </row>
    <row r="25" spans="1:51" ht="12.75">
      <c r="A25" s="11">
        <f>INDEX(AU2:AU101,D15)</f>
        <v>-5</v>
      </c>
      <c r="B25" t="s">
        <v>1095</v>
      </c>
      <c r="S25" s="3" t="s">
        <v>185</v>
      </c>
      <c r="U25" s="3">
        <f>IF(U16&gt;7,B44,0)</f>
        <v>0</v>
      </c>
      <c r="V25" s="3">
        <f>IF(U16&gt;7,C44,0)</f>
        <v>0</v>
      </c>
      <c r="W25" s="3">
        <f>IF(U16&gt;7,J44,0)</f>
        <v>0</v>
      </c>
      <c r="X25" s="3">
        <f>IF(U16&gt;7,N44,0)</f>
        <v>0</v>
      </c>
      <c r="AE25" t="s">
        <v>56</v>
      </c>
      <c r="AI25" t="s">
        <v>64</v>
      </c>
      <c r="AJ25">
        <v>-5</v>
      </c>
      <c r="AK25">
        <v>0</v>
      </c>
      <c r="AL25" t="s">
        <v>72</v>
      </c>
      <c r="AM25" t="s">
        <v>75</v>
      </c>
      <c r="AN25">
        <v>-10</v>
      </c>
      <c r="AP25" t="s">
        <v>79</v>
      </c>
      <c r="AR25" t="s">
        <v>82</v>
      </c>
      <c r="AS25">
        <v>5</v>
      </c>
      <c r="AT25" t="s">
        <v>88</v>
      </c>
      <c r="AW25" t="s">
        <v>92</v>
      </c>
      <c r="AX25">
        <v>2</v>
      </c>
      <c r="AY25">
        <f>SUM('dice roll'!A57,30)</f>
        <v>30</v>
      </c>
    </row>
    <row r="26" spans="1:51" ht="12.75">
      <c r="A26" s="11">
        <f>SUM(A24:A25,0)</f>
        <v>-5</v>
      </c>
      <c r="B26" t="s">
        <v>1096</v>
      </c>
      <c r="S26" s="3" t="s">
        <v>186</v>
      </c>
      <c r="U26" s="3">
        <f>IF(U16&gt;8,B45,0)</f>
        <v>0</v>
      </c>
      <c r="V26" s="61">
        <f>IF(U16&gt;8,C45,0)</f>
        <v>0</v>
      </c>
      <c r="W26" s="61">
        <f>IF(U16&gt;8,J45,0)</f>
        <v>0</v>
      </c>
      <c r="X26" s="61">
        <f>IF(U16&gt;8,N45,0)</f>
        <v>0</v>
      </c>
      <c r="AE26" t="s">
        <v>56</v>
      </c>
      <c r="AI26" t="s">
        <v>64</v>
      </c>
      <c r="AJ26">
        <v>-5</v>
      </c>
      <c r="AK26">
        <v>0</v>
      </c>
      <c r="AL26" t="s">
        <v>72</v>
      </c>
      <c r="AM26" t="s">
        <v>75</v>
      </c>
      <c r="AN26">
        <v>-10</v>
      </c>
      <c r="AP26" t="s">
        <v>79</v>
      </c>
      <c r="AR26" t="s">
        <v>82</v>
      </c>
      <c r="AS26">
        <v>5</v>
      </c>
      <c r="AT26" t="s">
        <v>88</v>
      </c>
      <c r="AW26" t="s">
        <v>92</v>
      </c>
      <c r="AX26">
        <v>2</v>
      </c>
      <c r="AY26">
        <f>SUM('dice roll'!A57,30)</f>
        <v>30</v>
      </c>
    </row>
    <row r="27" spans="1:51" ht="12.75">
      <c r="A27" s="11"/>
      <c r="S27" s="3" t="s">
        <v>52</v>
      </c>
      <c r="U27" s="4" t="str">
        <f>IF(O46&lt;1,"First born",E17)</f>
        <v>First born</v>
      </c>
      <c r="AE27" t="s">
        <v>56</v>
      </c>
      <c r="AI27" t="s">
        <v>64</v>
      </c>
      <c r="AJ27">
        <v>-5</v>
      </c>
      <c r="AK27">
        <v>0</v>
      </c>
      <c r="AL27" t="s">
        <v>72</v>
      </c>
      <c r="AM27" t="s">
        <v>75</v>
      </c>
      <c r="AN27">
        <v>-10</v>
      </c>
      <c r="AP27" t="s">
        <v>79</v>
      </c>
      <c r="AR27" t="s">
        <v>82</v>
      </c>
      <c r="AS27">
        <v>5</v>
      </c>
      <c r="AT27" t="s">
        <v>88</v>
      </c>
      <c r="AW27" t="s">
        <v>92</v>
      </c>
      <c r="AX27">
        <v>2</v>
      </c>
      <c r="AY27">
        <f>SUM('dice roll'!A57,35)</f>
        <v>35</v>
      </c>
    </row>
    <row r="28" spans="1:51" ht="12.75">
      <c r="A28" s="11"/>
      <c r="AE28" t="s">
        <v>56</v>
      </c>
      <c r="AI28" t="s">
        <v>64</v>
      </c>
      <c r="AJ28">
        <v>-5</v>
      </c>
      <c r="AK28">
        <v>0</v>
      </c>
      <c r="AL28" t="s">
        <v>72</v>
      </c>
      <c r="AM28" t="s">
        <v>75</v>
      </c>
      <c r="AN28">
        <v>-10</v>
      </c>
      <c r="AP28" t="s">
        <v>79</v>
      </c>
      <c r="AR28" t="s">
        <v>82</v>
      </c>
      <c r="AS28">
        <v>5</v>
      </c>
      <c r="AT28" t="s">
        <v>88</v>
      </c>
      <c r="AW28" t="s">
        <v>92</v>
      </c>
      <c r="AX28">
        <v>2</v>
      </c>
      <c r="AY28">
        <f>SUM('dice roll'!A57,35)</f>
        <v>35</v>
      </c>
    </row>
    <row r="29" spans="1:51" ht="12.75">
      <c r="A29" s="11">
        <f>IF(U12="Loving parent",5,0)</f>
        <v>5</v>
      </c>
      <c r="B29" t="s">
        <v>1098</v>
      </c>
      <c r="AE29" t="s">
        <v>56</v>
      </c>
      <c r="AI29" t="s">
        <v>64</v>
      </c>
      <c r="AJ29">
        <v>-5</v>
      </c>
      <c r="AK29">
        <v>0</v>
      </c>
      <c r="AL29" t="s">
        <v>72</v>
      </c>
      <c r="AM29" t="s">
        <v>75</v>
      </c>
      <c r="AN29">
        <v>-10</v>
      </c>
      <c r="AP29" t="s">
        <v>79</v>
      </c>
      <c r="AR29" t="s">
        <v>82</v>
      </c>
      <c r="AS29">
        <v>5</v>
      </c>
      <c r="AT29" t="s">
        <v>88</v>
      </c>
      <c r="AW29" t="s">
        <v>92</v>
      </c>
      <c r="AX29">
        <v>2</v>
      </c>
      <c r="AY29">
        <f>SUM('dice roll'!A57,35)</f>
        <v>35</v>
      </c>
    </row>
    <row r="30" spans="1:51" ht="12.75">
      <c r="A30" s="11">
        <f>IF(U14="Loving parent",5,0)</f>
        <v>5</v>
      </c>
      <c r="B30" t="s">
        <v>1097</v>
      </c>
      <c r="S30" s="3" t="s">
        <v>361</v>
      </c>
      <c r="U30" s="4">
        <f>IF(A80=0,0,F18)</f>
        <v>0</v>
      </c>
      <c r="V30" s="4">
        <f>IF(U30=0,0,D61)</f>
        <v>0</v>
      </c>
      <c r="AE30" t="s">
        <v>56</v>
      </c>
      <c r="AI30" t="s">
        <v>64</v>
      </c>
      <c r="AJ30">
        <v>-5</v>
      </c>
      <c r="AK30">
        <v>0</v>
      </c>
      <c r="AL30" t="s">
        <v>72</v>
      </c>
      <c r="AM30" t="s">
        <v>75</v>
      </c>
      <c r="AN30">
        <v>-10</v>
      </c>
      <c r="AP30" t="s">
        <v>79</v>
      </c>
      <c r="AR30" t="s">
        <v>82</v>
      </c>
      <c r="AS30">
        <v>5</v>
      </c>
      <c r="AT30" t="s">
        <v>88</v>
      </c>
      <c r="AW30" t="s">
        <v>92</v>
      </c>
      <c r="AX30">
        <v>2</v>
      </c>
      <c r="AY30">
        <f>SUM('dice roll'!A57,35)</f>
        <v>35</v>
      </c>
    </row>
    <row r="31" spans="1:51" ht="12.75">
      <c r="A31">
        <f>0-(INDEX(Counting!B10,1))</f>
        <v>0</v>
      </c>
      <c r="B31" t="s">
        <v>194</v>
      </c>
      <c r="S31" s="3" t="s">
        <v>1108</v>
      </c>
      <c r="T31" s="3" t="s">
        <v>680</v>
      </c>
      <c r="U31" s="4">
        <f>IF(A82=1,A84,B84)</f>
        <v>60</v>
      </c>
      <c r="V31" s="65"/>
      <c r="W31" s="54" t="s">
        <v>705</v>
      </c>
      <c r="X31" s="60"/>
      <c r="AE31" t="s">
        <v>56</v>
      </c>
      <c r="AI31" t="s">
        <v>64</v>
      </c>
      <c r="AJ31">
        <v>-5</v>
      </c>
      <c r="AK31">
        <v>0</v>
      </c>
      <c r="AL31" t="s">
        <v>72</v>
      </c>
      <c r="AM31" t="s">
        <v>75</v>
      </c>
      <c r="AN31">
        <v>-10</v>
      </c>
      <c r="AP31" t="s">
        <v>79</v>
      </c>
      <c r="AR31" t="s">
        <v>82</v>
      </c>
      <c r="AS31">
        <v>5</v>
      </c>
      <c r="AT31" t="s">
        <v>88</v>
      </c>
      <c r="AW31" t="s">
        <v>92</v>
      </c>
      <c r="AX31">
        <v>2</v>
      </c>
      <c r="AY31">
        <f>SUM('dice roll'!A57,35)</f>
        <v>35</v>
      </c>
    </row>
    <row r="32" spans="1:51" ht="12.75">
      <c r="A32">
        <f>0-(INDEX(Counting!C10,1))</f>
        <v>0</v>
      </c>
      <c r="B32" t="s">
        <v>201</v>
      </c>
      <c r="S32" s="3" t="s">
        <v>1109</v>
      </c>
      <c r="T32" s="3" t="s">
        <v>680</v>
      </c>
      <c r="U32" s="4">
        <f>IF(A82=1,C84,D84)</f>
        <v>140</v>
      </c>
      <c r="V32" s="63"/>
      <c r="W32" s="62"/>
      <c r="X32" s="64"/>
      <c r="AE32" t="s">
        <v>56</v>
      </c>
      <c r="AI32" t="s">
        <v>64</v>
      </c>
      <c r="AJ32">
        <v>-5</v>
      </c>
      <c r="AK32">
        <v>0</v>
      </c>
      <c r="AL32" t="s">
        <v>72</v>
      </c>
      <c r="AM32" t="s">
        <v>76</v>
      </c>
      <c r="AN32">
        <v>-5</v>
      </c>
      <c r="AP32" t="s">
        <v>79</v>
      </c>
      <c r="AR32" t="s">
        <v>82</v>
      </c>
      <c r="AS32">
        <v>5</v>
      </c>
      <c r="AT32" t="s">
        <v>88</v>
      </c>
      <c r="AW32" t="s">
        <v>92</v>
      </c>
      <c r="AX32">
        <v>2</v>
      </c>
      <c r="AY32">
        <f>SUM('dice roll'!B57,45)</f>
        <v>45</v>
      </c>
    </row>
    <row r="33" spans="1:51" ht="12.75">
      <c r="A33">
        <f>SUM(A29:A32)</f>
        <v>10</v>
      </c>
      <c r="B33" t="s">
        <v>202</v>
      </c>
      <c r="V33" s="56" t="s">
        <v>706</v>
      </c>
      <c r="W33" s="57"/>
      <c r="X33" s="64"/>
      <c r="AE33" t="s">
        <v>56</v>
      </c>
      <c r="AI33" t="s">
        <v>64</v>
      </c>
      <c r="AJ33">
        <v>-5</v>
      </c>
      <c r="AK33">
        <v>0</v>
      </c>
      <c r="AL33" t="s">
        <v>72</v>
      </c>
      <c r="AM33" t="s">
        <v>76</v>
      </c>
      <c r="AN33">
        <v>-5</v>
      </c>
      <c r="AP33" t="s">
        <v>79</v>
      </c>
      <c r="AR33" t="s">
        <v>82</v>
      </c>
      <c r="AS33">
        <v>5</v>
      </c>
      <c r="AT33" t="s">
        <v>88</v>
      </c>
      <c r="AW33" t="s">
        <v>92</v>
      </c>
      <c r="AX33">
        <v>2</v>
      </c>
      <c r="AY33">
        <f>SUM('dice roll'!B57,45)</f>
        <v>45</v>
      </c>
    </row>
    <row r="34" spans="1:51" ht="12.75">
      <c r="A34">
        <f>0-A33</f>
        <v>-10</v>
      </c>
      <c r="V34" s="56"/>
      <c r="W34" s="57"/>
      <c r="X34" s="20"/>
      <c r="AE34" t="s">
        <v>56</v>
      </c>
      <c r="AI34" t="s">
        <v>64</v>
      </c>
      <c r="AJ34">
        <v>-5</v>
      </c>
      <c r="AK34">
        <v>0</v>
      </c>
      <c r="AL34" t="s">
        <v>72</v>
      </c>
      <c r="AM34" t="s">
        <v>76</v>
      </c>
      <c r="AN34">
        <v>-5</v>
      </c>
      <c r="AP34" t="s">
        <v>79</v>
      </c>
      <c r="AR34" t="s">
        <v>82</v>
      </c>
      <c r="AS34">
        <v>5</v>
      </c>
      <c r="AT34" t="s">
        <v>88</v>
      </c>
      <c r="AW34" t="s">
        <v>92</v>
      </c>
      <c r="AX34">
        <v>2</v>
      </c>
      <c r="AY34">
        <f>SUM('dice roll'!B57,45)</f>
        <v>45</v>
      </c>
    </row>
    <row r="35" spans="22:51" ht="12.75">
      <c r="V35" s="58"/>
      <c r="W35" s="59"/>
      <c r="X35" s="26"/>
      <c r="AE35" t="s">
        <v>56</v>
      </c>
      <c r="AI35" t="s">
        <v>64</v>
      </c>
      <c r="AJ35">
        <v>-5</v>
      </c>
      <c r="AK35">
        <v>0</v>
      </c>
      <c r="AL35" t="s">
        <v>72</v>
      </c>
      <c r="AM35" t="s">
        <v>76</v>
      </c>
      <c r="AN35">
        <v>-5</v>
      </c>
      <c r="AP35" t="s">
        <v>79</v>
      </c>
      <c r="AR35" t="s">
        <v>82</v>
      </c>
      <c r="AS35">
        <v>5</v>
      </c>
      <c r="AT35" t="s">
        <v>88</v>
      </c>
      <c r="AW35" t="s">
        <v>92</v>
      </c>
      <c r="AX35">
        <v>2</v>
      </c>
      <c r="AY35">
        <f>SUM('dice roll'!B57,45)</f>
        <v>45</v>
      </c>
    </row>
    <row r="36" spans="1:51" ht="12.75">
      <c r="A36" t="s">
        <v>320</v>
      </c>
      <c r="B36" t="s">
        <v>154</v>
      </c>
      <c r="C36" t="s">
        <v>324</v>
      </c>
      <c r="D36" t="s">
        <v>325</v>
      </c>
      <c r="E36" t="s">
        <v>331</v>
      </c>
      <c r="G36" t="s">
        <v>332</v>
      </c>
      <c r="H36" t="s">
        <v>333</v>
      </c>
      <c r="K36" t="s">
        <v>338</v>
      </c>
      <c r="L36" t="s">
        <v>339</v>
      </c>
      <c r="N36" t="s">
        <v>340</v>
      </c>
      <c r="O36" t="s">
        <v>421</v>
      </c>
      <c r="V36" s="199"/>
      <c r="W36" s="199"/>
      <c r="X36" s="199"/>
      <c r="AE36" t="s">
        <v>56</v>
      </c>
      <c r="AI36" t="s">
        <v>64</v>
      </c>
      <c r="AJ36">
        <v>-5</v>
      </c>
      <c r="AK36">
        <v>0</v>
      </c>
      <c r="AL36" t="s">
        <v>72</v>
      </c>
      <c r="AM36" t="s">
        <v>76</v>
      </c>
      <c r="AN36">
        <v>-5</v>
      </c>
      <c r="AP36" t="s">
        <v>79</v>
      </c>
      <c r="AR36" t="s">
        <v>82</v>
      </c>
      <c r="AS36">
        <v>5</v>
      </c>
      <c r="AT36" t="s">
        <v>88</v>
      </c>
      <c r="AW36" t="s">
        <v>92</v>
      </c>
      <c r="AX36">
        <v>2</v>
      </c>
      <c r="AY36">
        <f>SUM('dice roll'!B57,45)</f>
        <v>45</v>
      </c>
    </row>
    <row r="37" spans="1:51" ht="12.75">
      <c r="A37">
        <f>IF(A16&gt;15,1,0)</f>
        <v>0</v>
      </c>
      <c r="B37" t="str">
        <f>IF('dice roll'!F39&gt;10,"Sister","Brother")</f>
        <v>Brother</v>
      </c>
      <c r="C37" t="str">
        <f>IF('dice roll'!G39&gt;79,"Died young","Alive")</f>
        <v>Alive</v>
      </c>
      <c r="D37">
        <f>INDEX('dice roll'!H39,1)</f>
        <v>0</v>
      </c>
      <c r="E37">
        <f>F21</f>
        <v>1</v>
      </c>
      <c r="F37">
        <f aca="true" t="shared" si="2" ref="F37:F45">SUM(D37:E37)</f>
        <v>1</v>
      </c>
      <c r="G37">
        <f aca="true" t="shared" si="3" ref="G37:G45">IF(F37&lt;26,4,1)</f>
        <v>4</v>
      </c>
      <c r="H37">
        <f aca="true" t="shared" si="4" ref="H37:H45">IF(F37&gt;84,3,1)</f>
        <v>1</v>
      </c>
      <c r="I37">
        <f aca="true" t="shared" si="5" ref="I37:I45">SUM(G37:H37)</f>
        <v>5</v>
      </c>
      <c r="J37" t="str">
        <f>INDEX(D50:D54,I37)</f>
        <v>Enemy</v>
      </c>
      <c r="K37">
        <f>IF('dice roll'!I39&gt;94,3,1)</f>
        <v>1</v>
      </c>
      <c r="L37">
        <f>IF('dice roll'!I39&gt;99,4,1)</f>
        <v>1</v>
      </c>
      <c r="M37">
        <f aca="true" t="shared" si="6" ref="M37:M45">SUM(K37:L37)</f>
        <v>2</v>
      </c>
      <c r="N37" t="str">
        <f>INDEX(F50:F54,M37)</f>
        <v>no</v>
      </c>
      <c r="O37">
        <f aca="true" t="shared" si="7" ref="O37:O45">IF(V18="Alive",1,0)</f>
        <v>0</v>
      </c>
      <c r="AE37" t="s">
        <v>56</v>
      </c>
      <c r="AI37" t="s">
        <v>65</v>
      </c>
      <c r="AJ37">
        <v>0</v>
      </c>
      <c r="AK37">
        <v>0</v>
      </c>
      <c r="AL37" t="s">
        <v>72</v>
      </c>
      <c r="AM37" t="s">
        <v>76</v>
      </c>
      <c r="AN37">
        <v>-5</v>
      </c>
      <c r="AP37" t="s">
        <v>79</v>
      </c>
      <c r="AR37" t="s">
        <v>82</v>
      </c>
      <c r="AS37">
        <v>5</v>
      </c>
      <c r="AT37" t="s">
        <v>88</v>
      </c>
      <c r="AW37" t="s">
        <v>92</v>
      </c>
      <c r="AX37">
        <v>2</v>
      </c>
      <c r="AY37">
        <f>SUM('dice roll'!B57,50)</f>
        <v>50</v>
      </c>
    </row>
    <row r="38" spans="1:51" ht="12.75">
      <c r="A38">
        <f>IF(A16&gt;35,1,0)</f>
        <v>0</v>
      </c>
      <c r="B38" t="str">
        <f>IF('dice roll'!F40&gt;10,"Sister","Brother")</f>
        <v>Brother</v>
      </c>
      <c r="C38" t="str">
        <f>IF('dice roll'!G40&gt;79,"Died young","Alive")</f>
        <v>Alive</v>
      </c>
      <c r="D38">
        <f>INDEX('dice roll'!H40,1)</f>
        <v>0</v>
      </c>
      <c r="E38">
        <f>F21</f>
        <v>1</v>
      </c>
      <c r="F38">
        <f t="shared" si="2"/>
        <v>1</v>
      </c>
      <c r="G38">
        <f t="shared" si="3"/>
        <v>4</v>
      </c>
      <c r="H38">
        <f t="shared" si="4"/>
        <v>1</v>
      </c>
      <c r="I38">
        <f t="shared" si="5"/>
        <v>5</v>
      </c>
      <c r="J38" t="str">
        <f>INDEX(D50:D54,I38)</f>
        <v>Enemy</v>
      </c>
      <c r="K38">
        <f>IF('dice roll'!I40&gt;94,3,1)</f>
        <v>1</v>
      </c>
      <c r="L38">
        <f>IF('dice roll'!I40&gt;99,4,1)</f>
        <v>1</v>
      </c>
      <c r="M38">
        <f t="shared" si="6"/>
        <v>2</v>
      </c>
      <c r="N38" t="str">
        <f>INDEX(F50:F54,M38)</f>
        <v>no</v>
      </c>
      <c r="O38">
        <f t="shared" si="7"/>
        <v>0</v>
      </c>
      <c r="AE38" t="s">
        <v>56</v>
      </c>
      <c r="AI38" t="s">
        <v>65</v>
      </c>
      <c r="AJ38">
        <v>0</v>
      </c>
      <c r="AK38">
        <v>0</v>
      </c>
      <c r="AL38" t="s">
        <v>72</v>
      </c>
      <c r="AM38" t="s">
        <v>76</v>
      </c>
      <c r="AN38">
        <v>-5</v>
      </c>
      <c r="AP38" t="s">
        <v>79</v>
      </c>
      <c r="AR38" t="s">
        <v>82</v>
      </c>
      <c r="AS38">
        <v>5</v>
      </c>
      <c r="AT38" t="s">
        <v>88</v>
      </c>
      <c r="AW38" t="s">
        <v>92</v>
      </c>
      <c r="AX38">
        <v>2</v>
      </c>
      <c r="AY38">
        <f>SUM('dice roll'!B57,50)</f>
        <v>50</v>
      </c>
    </row>
    <row r="39" spans="1:51" ht="12.75">
      <c r="A39">
        <f>IF(A16&gt;50,1,0)</f>
        <v>0</v>
      </c>
      <c r="B39" t="str">
        <f>IF('dice roll'!F41&gt;10,"Sister","Brother")</f>
        <v>Brother</v>
      </c>
      <c r="C39" t="str">
        <f>IF('dice roll'!G41&gt;79,"Died young","Alive")</f>
        <v>Alive</v>
      </c>
      <c r="D39">
        <f>INDEX('dice roll'!H41,1)</f>
        <v>0</v>
      </c>
      <c r="E39">
        <f>F21</f>
        <v>1</v>
      </c>
      <c r="F39">
        <f t="shared" si="2"/>
        <v>1</v>
      </c>
      <c r="G39">
        <f t="shared" si="3"/>
        <v>4</v>
      </c>
      <c r="H39">
        <f t="shared" si="4"/>
        <v>1</v>
      </c>
      <c r="I39">
        <f t="shared" si="5"/>
        <v>5</v>
      </c>
      <c r="J39" t="str">
        <f>INDEX(D50:D54,I39)</f>
        <v>Enemy</v>
      </c>
      <c r="K39">
        <f>IF('dice roll'!I41&gt;94,3,1)</f>
        <v>1</v>
      </c>
      <c r="L39">
        <f>IF('dice roll'!I41&gt;99,4,1)</f>
        <v>1</v>
      </c>
      <c r="M39">
        <f t="shared" si="6"/>
        <v>2</v>
      </c>
      <c r="N39" t="str">
        <f>INDEX(F50:F54,M39)</f>
        <v>no</v>
      </c>
      <c r="O39">
        <f t="shared" si="7"/>
        <v>0</v>
      </c>
      <c r="AE39" t="s">
        <v>56</v>
      </c>
      <c r="AI39" t="s">
        <v>65</v>
      </c>
      <c r="AJ39">
        <v>0</v>
      </c>
      <c r="AK39">
        <v>0</v>
      </c>
      <c r="AL39" t="s">
        <v>72</v>
      </c>
      <c r="AM39" t="s">
        <v>76</v>
      </c>
      <c r="AN39">
        <v>-5</v>
      </c>
      <c r="AP39" t="s">
        <v>79</v>
      </c>
      <c r="AR39" t="s">
        <v>82</v>
      </c>
      <c r="AS39">
        <v>5</v>
      </c>
      <c r="AT39" t="s">
        <v>88</v>
      </c>
      <c r="AW39" t="s">
        <v>92</v>
      </c>
      <c r="AX39">
        <v>2</v>
      </c>
      <c r="AY39">
        <f>SUM('dice roll'!B59,50)</f>
        <v>50</v>
      </c>
    </row>
    <row r="40" spans="1:51" ht="12.75">
      <c r="A40">
        <f>IF(A16&gt;60,1,0)</f>
        <v>0</v>
      </c>
      <c r="B40" t="str">
        <f>IF('dice roll'!F42&gt;10,"Sister","Brother")</f>
        <v>Brother</v>
      </c>
      <c r="C40" t="str">
        <f>IF('dice roll'!G42&gt;79,"Died young","Alive")</f>
        <v>Alive</v>
      </c>
      <c r="D40">
        <f>INDEX('dice roll'!H42,1)</f>
        <v>0</v>
      </c>
      <c r="E40">
        <f>F21</f>
        <v>1</v>
      </c>
      <c r="F40">
        <f t="shared" si="2"/>
        <v>1</v>
      </c>
      <c r="G40">
        <f t="shared" si="3"/>
        <v>4</v>
      </c>
      <c r="H40">
        <f t="shared" si="4"/>
        <v>1</v>
      </c>
      <c r="I40">
        <f t="shared" si="5"/>
        <v>5</v>
      </c>
      <c r="J40" t="str">
        <f>INDEX(D50:D54,I40)</f>
        <v>Enemy</v>
      </c>
      <c r="K40">
        <f>IF('dice roll'!I42&gt;94,3,1)</f>
        <v>1</v>
      </c>
      <c r="L40">
        <f>IF('dice roll'!I42&gt;99,4,1)</f>
        <v>1</v>
      </c>
      <c r="M40">
        <f t="shared" si="6"/>
        <v>2</v>
      </c>
      <c r="N40" t="str">
        <f>INDEX(F50:F54,M40)</f>
        <v>no</v>
      </c>
      <c r="O40">
        <f t="shared" si="7"/>
        <v>0</v>
      </c>
      <c r="AE40" t="s">
        <v>56</v>
      </c>
      <c r="AI40" t="s">
        <v>65</v>
      </c>
      <c r="AJ40">
        <v>0</v>
      </c>
      <c r="AK40">
        <v>0</v>
      </c>
      <c r="AL40" t="s">
        <v>72</v>
      </c>
      <c r="AM40" t="s">
        <v>76</v>
      </c>
      <c r="AN40">
        <v>-5</v>
      </c>
      <c r="AP40" t="s">
        <v>79</v>
      </c>
      <c r="AR40" t="s">
        <v>82</v>
      </c>
      <c r="AS40">
        <v>5</v>
      </c>
      <c r="AT40" t="s">
        <v>88</v>
      </c>
      <c r="AW40" t="s">
        <v>92</v>
      </c>
      <c r="AX40">
        <v>2</v>
      </c>
      <c r="AY40">
        <f>SUM('dice roll'!B60,50)</f>
        <v>50</v>
      </c>
    </row>
    <row r="41" spans="1:51" ht="12.75">
      <c r="A41">
        <f>IF(A16&gt;68,1,0)</f>
        <v>0</v>
      </c>
      <c r="B41" t="str">
        <f>IF('dice roll'!F43&gt;10,"Sister","Brother")</f>
        <v>Brother</v>
      </c>
      <c r="C41" t="str">
        <f>IF('dice roll'!G43&gt;79,"Died young","Alive")</f>
        <v>Alive</v>
      </c>
      <c r="D41">
        <f>INDEX('dice roll'!H43,1)</f>
        <v>0</v>
      </c>
      <c r="E41">
        <f>F21</f>
        <v>1</v>
      </c>
      <c r="F41">
        <f t="shared" si="2"/>
        <v>1</v>
      </c>
      <c r="G41">
        <f t="shared" si="3"/>
        <v>4</v>
      </c>
      <c r="H41">
        <f t="shared" si="4"/>
        <v>1</v>
      </c>
      <c r="I41">
        <f t="shared" si="5"/>
        <v>5</v>
      </c>
      <c r="J41" t="str">
        <f>INDEX(D50:D54,I41)</f>
        <v>Enemy</v>
      </c>
      <c r="K41">
        <f>IF('dice roll'!I43&gt;94,3,1)</f>
        <v>1</v>
      </c>
      <c r="L41">
        <f>IF('dice roll'!I43&gt;99,4,1)</f>
        <v>1</v>
      </c>
      <c r="M41">
        <f t="shared" si="6"/>
        <v>2</v>
      </c>
      <c r="N41" t="str">
        <f>INDEX(F50:F54,M41)</f>
        <v>no</v>
      </c>
      <c r="O41">
        <f t="shared" si="7"/>
        <v>0</v>
      </c>
      <c r="AE41" t="s">
        <v>56</v>
      </c>
      <c r="AI41" t="s">
        <v>65</v>
      </c>
      <c r="AJ41">
        <v>0</v>
      </c>
      <c r="AK41">
        <v>0</v>
      </c>
      <c r="AL41" t="s">
        <v>72</v>
      </c>
      <c r="AM41" t="s">
        <v>76</v>
      </c>
      <c r="AN41">
        <v>-5</v>
      </c>
      <c r="AP41" t="s">
        <v>79</v>
      </c>
      <c r="AR41" t="s">
        <v>82</v>
      </c>
      <c r="AS41">
        <v>5</v>
      </c>
      <c r="AT41" t="s">
        <v>88</v>
      </c>
      <c r="AW41" t="s">
        <v>92</v>
      </c>
      <c r="AX41">
        <v>2</v>
      </c>
      <c r="AY41">
        <f>SUM('dice roll'!B61,50)</f>
        <v>50</v>
      </c>
    </row>
    <row r="42" spans="1:51" ht="12.75">
      <c r="A42">
        <f>IF(A16&gt;75,1,0)</f>
        <v>0</v>
      </c>
      <c r="B42" t="str">
        <f>IF('dice roll'!F44&gt;10,"Sister","Brother")</f>
        <v>Brother</v>
      </c>
      <c r="C42" t="str">
        <f>IF('dice roll'!G44&gt;79,"Died young","Alive")</f>
        <v>Alive</v>
      </c>
      <c r="D42">
        <f>INDEX('dice roll'!H44,1)</f>
        <v>0</v>
      </c>
      <c r="E42">
        <f>F21</f>
        <v>1</v>
      </c>
      <c r="F42">
        <f t="shared" si="2"/>
        <v>1</v>
      </c>
      <c r="G42">
        <f t="shared" si="3"/>
        <v>4</v>
      </c>
      <c r="H42">
        <f t="shared" si="4"/>
        <v>1</v>
      </c>
      <c r="I42">
        <f t="shared" si="5"/>
        <v>5</v>
      </c>
      <c r="J42" t="str">
        <f>INDEX(D50:D54,I42)</f>
        <v>Enemy</v>
      </c>
      <c r="K42">
        <f>IF('dice roll'!I44&gt;94,3,1)</f>
        <v>1</v>
      </c>
      <c r="L42">
        <f>IF('dice roll'!I44&gt;99,4,1)</f>
        <v>1</v>
      </c>
      <c r="M42">
        <f t="shared" si="6"/>
        <v>2</v>
      </c>
      <c r="N42" t="str">
        <f>INDEX(F50:F54,M42)</f>
        <v>no</v>
      </c>
      <c r="O42">
        <f t="shared" si="7"/>
        <v>0</v>
      </c>
      <c r="AE42" t="s">
        <v>56</v>
      </c>
      <c r="AI42" t="s">
        <v>65</v>
      </c>
      <c r="AJ42">
        <v>0</v>
      </c>
      <c r="AK42">
        <v>0</v>
      </c>
      <c r="AL42" t="s">
        <v>72</v>
      </c>
      <c r="AM42" t="s">
        <v>76</v>
      </c>
      <c r="AN42">
        <v>-5</v>
      </c>
      <c r="AP42" t="s">
        <v>79</v>
      </c>
      <c r="AR42" t="s">
        <v>82</v>
      </c>
      <c r="AS42">
        <v>5</v>
      </c>
      <c r="AT42" t="s">
        <v>88</v>
      </c>
      <c r="AW42" t="s">
        <v>93</v>
      </c>
      <c r="AY42">
        <f>SUM('dice roll'!C57,55)</f>
        <v>55</v>
      </c>
    </row>
    <row r="43" spans="1:51" ht="12.75">
      <c r="A43">
        <f>IF(A16&gt;81,1,0)</f>
        <v>0</v>
      </c>
      <c r="B43" t="str">
        <f>IF('dice roll'!F45&gt;10,"Sister","Brother")</f>
        <v>Brother</v>
      </c>
      <c r="C43" t="str">
        <f>IF('dice roll'!G45&gt;79,"Died young","Alive")</f>
        <v>Alive</v>
      </c>
      <c r="D43">
        <f>INDEX('dice roll'!H45,1)</f>
        <v>0</v>
      </c>
      <c r="E43">
        <f>F21</f>
        <v>1</v>
      </c>
      <c r="F43">
        <f t="shared" si="2"/>
        <v>1</v>
      </c>
      <c r="G43">
        <f t="shared" si="3"/>
        <v>4</v>
      </c>
      <c r="H43">
        <f t="shared" si="4"/>
        <v>1</v>
      </c>
      <c r="I43">
        <f t="shared" si="5"/>
        <v>5</v>
      </c>
      <c r="J43" t="str">
        <f>INDEX(D50:D54,I43)</f>
        <v>Enemy</v>
      </c>
      <c r="K43">
        <f>IF('dice roll'!I45&gt;94,3,1)</f>
        <v>1</v>
      </c>
      <c r="L43">
        <f>IF('dice roll'!I45&gt;99,4,1)</f>
        <v>1</v>
      </c>
      <c r="M43">
        <f t="shared" si="6"/>
        <v>2</v>
      </c>
      <c r="N43" t="str">
        <f>INDEX(F50:F54,M43)</f>
        <v>no</v>
      </c>
      <c r="O43">
        <f t="shared" si="7"/>
        <v>0</v>
      </c>
      <c r="AE43" t="s">
        <v>56</v>
      </c>
      <c r="AI43" t="s">
        <v>65</v>
      </c>
      <c r="AJ43">
        <v>0</v>
      </c>
      <c r="AK43">
        <v>0</v>
      </c>
      <c r="AL43" t="s">
        <v>72</v>
      </c>
      <c r="AM43" t="s">
        <v>76</v>
      </c>
      <c r="AN43">
        <v>-5</v>
      </c>
      <c r="AP43" t="s">
        <v>79</v>
      </c>
      <c r="AR43" t="s">
        <v>82</v>
      </c>
      <c r="AS43">
        <v>5</v>
      </c>
      <c r="AT43" t="s">
        <v>88</v>
      </c>
      <c r="AW43" t="s">
        <v>93</v>
      </c>
      <c r="AY43">
        <f>SUM('dice roll'!C58,55)</f>
        <v>55</v>
      </c>
    </row>
    <row r="44" spans="1:51" ht="12.75">
      <c r="A44">
        <f>IF(A16&gt;86,1,0)</f>
        <v>0</v>
      </c>
      <c r="B44" t="str">
        <f>IF('dice roll'!F46&gt;10,"Sister","Brother")</f>
        <v>Brother</v>
      </c>
      <c r="C44" t="str">
        <f>IF('dice roll'!G46&gt;79,"Died young","Alive")</f>
        <v>Alive</v>
      </c>
      <c r="D44">
        <f>INDEX('dice roll'!H46,1)</f>
        <v>0</v>
      </c>
      <c r="E44">
        <f>F21</f>
        <v>1</v>
      </c>
      <c r="F44">
        <f t="shared" si="2"/>
        <v>1</v>
      </c>
      <c r="G44">
        <f t="shared" si="3"/>
        <v>4</v>
      </c>
      <c r="H44">
        <f t="shared" si="4"/>
        <v>1</v>
      </c>
      <c r="I44">
        <f t="shared" si="5"/>
        <v>5</v>
      </c>
      <c r="J44" t="str">
        <f>INDEX(D50:D54,I44)</f>
        <v>Enemy</v>
      </c>
      <c r="K44">
        <f>IF('dice roll'!I46&gt;94,3,1)</f>
        <v>1</v>
      </c>
      <c r="L44">
        <f>IF('dice roll'!I46&gt;99,4,1)</f>
        <v>1</v>
      </c>
      <c r="M44">
        <f t="shared" si="6"/>
        <v>2</v>
      </c>
      <c r="N44" t="str">
        <f>INDEX(F50:F54,M44)</f>
        <v>no</v>
      </c>
      <c r="O44">
        <f t="shared" si="7"/>
        <v>0</v>
      </c>
      <c r="AE44" t="s">
        <v>56</v>
      </c>
      <c r="AI44" t="s">
        <v>65</v>
      </c>
      <c r="AJ44">
        <v>0</v>
      </c>
      <c r="AK44">
        <v>0</v>
      </c>
      <c r="AL44" t="s">
        <v>72</v>
      </c>
      <c r="AM44" t="s">
        <v>76</v>
      </c>
      <c r="AN44">
        <v>-5</v>
      </c>
      <c r="AP44" t="s">
        <v>79</v>
      </c>
      <c r="AR44" t="s">
        <v>82</v>
      </c>
      <c r="AS44">
        <v>5</v>
      </c>
      <c r="AT44" t="s">
        <v>88</v>
      </c>
      <c r="AW44" t="s">
        <v>93</v>
      </c>
      <c r="AY44">
        <f>SUM('dice roll'!C59,55)</f>
        <v>55</v>
      </c>
    </row>
    <row r="45" spans="1:51" ht="12.75">
      <c r="A45">
        <f>IF(A16&gt;90,1,0)</f>
        <v>0</v>
      </c>
      <c r="B45" t="str">
        <f>IF('dice roll'!F47&gt;10,"Sister","Brother")</f>
        <v>Brother</v>
      </c>
      <c r="C45" t="str">
        <f>IF('dice roll'!G47&gt;79,"Died young","Alive")</f>
        <v>Alive</v>
      </c>
      <c r="D45">
        <f>INDEX('dice roll'!H47,1)</f>
        <v>0</v>
      </c>
      <c r="E45">
        <f>F21</f>
        <v>1</v>
      </c>
      <c r="F45">
        <f t="shared" si="2"/>
        <v>1</v>
      </c>
      <c r="G45">
        <f t="shared" si="3"/>
        <v>4</v>
      </c>
      <c r="H45">
        <f t="shared" si="4"/>
        <v>1</v>
      </c>
      <c r="I45">
        <f t="shared" si="5"/>
        <v>5</v>
      </c>
      <c r="J45" t="str">
        <f>INDEX(D50:D54,I45)</f>
        <v>Enemy</v>
      </c>
      <c r="K45">
        <f>IF('dice roll'!I47&gt;94,3,1)</f>
        <v>1</v>
      </c>
      <c r="L45">
        <f>IF('dice roll'!I47&gt;99,4,1)</f>
        <v>1</v>
      </c>
      <c r="M45">
        <f t="shared" si="6"/>
        <v>2</v>
      </c>
      <c r="N45" t="str">
        <f>INDEX(F50:F54,M45)</f>
        <v>no</v>
      </c>
      <c r="O45">
        <f t="shared" si="7"/>
        <v>0</v>
      </c>
      <c r="AE45" t="s">
        <v>56</v>
      </c>
      <c r="AI45" t="s">
        <v>65</v>
      </c>
      <c r="AJ45">
        <v>0</v>
      </c>
      <c r="AK45">
        <v>0</v>
      </c>
      <c r="AL45" t="s">
        <v>72</v>
      </c>
      <c r="AM45" t="s">
        <v>76</v>
      </c>
      <c r="AN45">
        <v>-5</v>
      </c>
      <c r="AP45" t="s">
        <v>79</v>
      </c>
      <c r="AR45" t="s">
        <v>82</v>
      </c>
      <c r="AS45">
        <v>5</v>
      </c>
      <c r="AT45" t="s">
        <v>88</v>
      </c>
      <c r="AW45" t="s">
        <v>93</v>
      </c>
      <c r="AY45">
        <f>SUM('dice roll'!C60,55)</f>
        <v>55</v>
      </c>
    </row>
    <row r="46" spans="1:51" ht="12.75">
      <c r="A46">
        <f>IF(A16&gt;96,-20,0)</f>
        <v>0</v>
      </c>
      <c r="B46" t="s">
        <v>330</v>
      </c>
      <c r="O46">
        <f>SUM(O37:O45)</f>
        <v>0</v>
      </c>
      <c r="P46" t="s">
        <v>422</v>
      </c>
      <c r="AE46" t="s">
        <v>56</v>
      </c>
      <c r="AI46" t="s">
        <v>65</v>
      </c>
      <c r="AJ46">
        <v>0</v>
      </c>
      <c r="AK46">
        <v>0</v>
      </c>
      <c r="AL46" t="s">
        <v>72</v>
      </c>
      <c r="AM46" t="s">
        <v>76</v>
      </c>
      <c r="AN46">
        <v>-5</v>
      </c>
      <c r="AP46" t="s">
        <v>79</v>
      </c>
      <c r="AR46" t="s">
        <v>82</v>
      </c>
      <c r="AS46">
        <v>5</v>
      </c>
      <c r="AT46" t="s">
        <v>88</v>
      </c>
      <c r="AW46" t="s">
        <v>93</v>
      </c>
      <c r="AY46">
        <f>SUM('dice roll'!C61,55)</f>
        <v>55</v>
      </c>
    </row>
    <row r="47" spans="1:51" ht="12.75">
      <c r="A47">
        <f>SUM(A37:A46)</f>
        <v>0</v>
      </c>
      <c r="B47" t="s">
        <v>321</v>
      </c>
      <c r="AE47" t="s">
        <v>56</v>
      </c>
      <c r="AI47" t="s">
        <v>65</v>
      </c>
      <c r="AJ47">
        <v>0</v>
      </c>
      <c r="AK47">
        <v>0</v>
      </c>
      <c r="AL47" t="s">
        <v>72</v>
      </c>
      <c r="AM47" t="s">
        <v>76</v>
      </c>
      <c r="AN47">
        <v>-5</v>
      </c>
      <c r="AP47" t="s">
        <v>79</v>
      </c>
      <c r="AR47" t="s">
        <v>82</v>
      </c>
      <c r="AS47">
        <v>5</v>
      </c>
      <c r="AT47" t="s">
        <v>89</v>
      </c>
      <c r="AU47">
        <v>2</v>
      </c>
      <c r="AW47" t="s">
        <v>93</v>
      </c>
      <c r="AY47">
        <f>SUM('dice roll'!C57,60)</f>
        <v>60</v>
      </c>
    </row>
    <row r="48" spans="31:51" ht="12.75">
      <c r="AE48" t="s">
        <v>56</v>
      </c>
      <c r="AI48" t="s">
        <v>65</v>
      </c>
      <c r="AJ48">
        <v>0</v>
      </c>
      <c r="AK48">
        <v>0</v>
      </c>
      <c r="AL48" t="s">
        <v>72</v>
      </c>
      <c r="AM48" t="s">
        <v>76</v>
      </c>
      <c r="AN48">
        <v>-5</v>
      </c>
      <c r="AP48" t="s">
        <v>79</v>
      </c>
      <c r="AR48" t="s">
        <v>82</v>
      </c>
      <c r="AS48">
        <v>5</v>
      </c>
      <c r="AT48" t="s">
        <v>89</v>
      </c>
      <c r="AU48">
        <v>2</v>
      </c>
      <c r="AW48" t="s">
        <v>93</v>
      </c>
      <c r="AY48">
        <f>SUM('dice roll'!C58,60)</f>
        <v>60</v>
      </c>
    </row>
    <row r="49" spans="4:51" ht="12.75">
      <c r="D49" t="s">
        <v>334</v>
      </c>
      <c r="F49" t="s">
        <v>326</v>
      </c>
      <c r="AE49" t="s">
        <v>56</v>
      </c>
      <c r="AI49" t="s">
        <v>65</v>
      </c>
      <c r="AJ49">
        <v>0</v>
      </c>
      <c r="AK49">
        <v>0</v>
      </c>
      <c r="AL49" t="s">
        <v>72</v>
      </c>
      <c r="AM49" t="s">
        <v>76</v>
      </c>
      <c r="AN49">
        <v>-5</v>
      </c>
      <c r="AP49" t="s">
        <v>79</v>
      </c>
      <c r="AR49" t="s">
        <v>82</v>
      </c>
      <c r="AS49">
        <v>5</v>
      </c>
      <c r="AT49" t="s">
        <v>89</v>
      </c>
      <c r="AU49">
        <v>2</v>
      </c>
      <c r="AW49" t="s">
        <v>93</v>
      </c>
      <c r="AY49">
        <f>SUM('dice roll'!C59,60)</f>
        <v>60</v>
      </c>
    </row>
    <row r="50" spans="4:51" ht="12.75">
      <c r="D50" t="s">
        <v>335</v>
      </c>
      <c r="F50" t="s">
        <v>341</v>
      </c>
      <c r="AE50" t="s">
        <v>56</v>
      </c>
      <c r="AI50" t="s">
        <v>65</v>
      </c>
      <c r="AJ50">
        <v>0</v>
      </c>
      <c r="AK50">
        <v>0</v>
      </c>
      <c r="AL50" t="s">
        <v>72</v>
      </c>
      <c r="AM50" t="s">
        <v>76</v>
      </c>
      <c r="AN50">
        <v>-5</v>
      </c>
      <c r="AP50" t="s">
        <v>79</v>
      </c>
      <c r="AR50" t="s">
        <v>82</v>
      </c>
      <c r="AS50">
        <v>5</v>
      </c>
      <c r="AT50" t="s">
        <v>89</v>
      </c>
      <c r="AU50">
        <v>2</v>
      </c>
      <c r="AW50" t="s">
        <v>93</v>
      </c>
      <c r="AY50">
        <f>SUM('dice roll'!C60,60)</f>
        <v>60</v>
      </c>
    </row>
    <row r="51" spans="4:51" ht="12.75">
      <c r="D51">
        <v>0</v>
      </c>
      <c r="F51" t="s">
        <v>341</v>
      </c>
      <c r="AE51" t="s">
        <v>56</v>
      </c>
      <c r="AI51" t="s">
        <v>65</v>
      </c>
      <c r="AJ51">
        <v>0</v>
      </c>
      <c r="AK51">
        <v>0</v>
      </c>
      <c r="AL51" t="s">
        <v>72</v>
      </c>
      <c r="AM51" t="s">
        <v>76</v>
      </c>
      <c r="AN51">
        <v>-5</v>
      </c>
      <c r="AP51" t="s">
        <v>79</v>
      </c>
      <c r="AR51" t="s">
        <v>82</v>
      </c>
      <c r="AS51">
        <v>5</v>
      </c>
      <c r="AT51" t="s">
        <v>89</v>
      </c>
      <c r="AU51">
        <v>2</v>
      </c>
      <c r="AW51" t="s">
        <v>93</v>
      </c>
      <c r="AY51">
        <f>SUM('dice roll'!C61,60)</f>
        <v>60</v>
      </c>
    </row>
    <row r="52" spans="4:51" ht="12.75">
      <c r="D52">
        <v>0</v>
      </c>
      <c r="F52" t="s">
        <v>341</v>
      </c>
      <c r="AE52" t="s">
        <v>56</v>
      </c>
      <c r="AI52" t="s">
        <v>65</v>
      </c>
      <c r="AJ52">
        <v>0</v>
      </c>
      <c r="AK52">
        <v>0</v>
      </c>
      <c r="AL52" t="s">
        <v>72</v>
      </c>
      <c r="AM52" t="s">
        <v>76</v>
      </c>
      <c r="AN52">
        <v>-5</v>
      </c>
      <c r="AP52" t="s">
        <v>79</v>
      </c>
      <c r="AR52" t="s">
        <v>82</v>
      </c>
      <c r="AS52">
        <v>5</v>
      </c>
      <c r="AT52" t="s">
        <v>89</v>
      </c>
      <c r="AU52">
        <v>2</v>
      </c>
      <c r="AW52" t="s">
        <v>93</v>
      </c>
      <c r="AY52">
        <f>SUM('dice roll'!D57,70)</f>
        <v>70</v>
      </c>
    </row>
    <row r="53" spans="4:51" ht="12.75">
      <c r="D53" t="s">
        <v>336</v>
      </c>
      <c r="F53" t="s">
        <v>342</v>
      </c>
      <c r="AE53" t="s">
        <v>56</v>
      </c>
      <c r="AI53" t="s">
        <v>65</v>
      </c>
      <c r="AJ53">
        <v>0</v>
      </c>
      <c r="AK53">
        <v>0</v>
      </c>
      <c r="AL53" t="s">
        <v>72</v>
      </c>
      <c r="AM53" t="s">
        <v>76</v>
      </c>
      <c r="AN53">
        <v>-5</v>
      </c>
      <c r="AP53" t="s">
        <v>79</v>
      </c>
      <c r="AR53" t="s">
        <v>82</v>
      </c>
      <c r="AS53">
        <v>5</v>
      </c>
      <c r="AT53" t="s">
        <v>89</v>
      </c>
      <c r="AU53">
        <v>2</v>
      </c>
      <c r="AW53" t="s">
        <v>93</v>
      </c>
      <c r="AY53">
        <f>SUM('dice roll'!D58,70)</f>
        <v>70</v>
      </c>
    </row>
    <row r="54" spans="4:51" ht="12.75">
      <c r="D54" t="s">
        <v>337</v>
      </c>
      <c r="F54" t="s">
        <v>343</v>
      </c>
      <c r="AE54" t="s">
        <v>56</v>
      </c>
      <c r="AI54" t="s">
        <v>65</v>
      </c>
      <c r="AJ54">
        <v>0</v>
      </c>
      <c r="AK54">
        <v>0</v>
      </c>
      <c r="AL54" t="s">
        <v>72</v>
      </c>
      <c r="AM54" t="s">
        <v>76</v>
      </c>
      <c r="AN54">
        <v>-5</v>
      </c>
      <c r="AP54" t="s">
        <v>79</v>
      </c>
      <c r="AR54" t="s">
        <v>82</v>
      </c>
      <c r="AS54">
        <v>5</v>
      </c>
      <c r="AT54" t="s">
        <v>89</v>
      </c>
      <c r="AU54">
        <v>2</v>
      </c>
      <c r="AW54" t="s">
        <v>93</v>
      </c>
      <c r="AY54">
        <f>SUM('dice roll'!D59,70)</f>
        <v>70</v>
      </c>
    </row>
    <row r="55" spans="31:51" ht="12.75">
      <c r="AE55" t="s">
        <v>56</v>
      </c>
      <c r="AI55" t="s">
        <v>65</v>
      </c>
      <c r="AJ55">
        <v>0</v>
      </c>
      <c r="AK55">
        <v>0</v>
      </c>
      <c r="AL55" t="s">
        <v>72</v>
      </c>
      <c r="AM55" t="s">
        <v>76</v>
      </c>
      <c r="AN55">
        <v>-5</v>
      </c>
      <c r="AP55" t="s">
        <v>79</v>
      </c>
      <c r="AR55" t="s">
        <v>82</v>
      </c>
      <c r="AS55">
        <v>5</v>
      </c>
      <c r="AT55" t="s">
        <v>89</v>
      </c>
      <c r="AU55">
        <v>2</v>
      </c>
      <c r="AW55" t="s">
        <v>93</v>
      </c>
      <c r="AY55">
        <f>SUM('dice roll'!D60,70)</f>
        <v>70</v>
      </c>
    </row>
    <row r="56" spans="1:51" ht="12.75">
      <c r="A56" t="s">
        <v>347</v>
      </c>
      <c r="B56" t="s">
        <v>349</v>
      </c>
      <c r="C56" t="s">
        <v>350</v>
      </c>
      <c r="D56" t="s">
        <v>351</v>
      </c>
      <c r="E56" t="s">
        <v>352</v>
      </c>
      <c r="F56" t="s">
        <v>353</v>
      </c>
      <c r="G56" t="s">
        <v>1093</v>
      </c>
      <c r="AE56" t="s">
        <v>56</v>
      </c>
      <c r="AI56" t="s">
        <v>65</v>
      </c>
      <c r="AJ56">
        <v>0</v>
      </c>
      <c r="AK56">
        <v>0</v>
      </c>
      <c r="AL56" t="s">
        <v>72</v>
      </c>
      <c r="AM56" t="s">
        <v>76</v>
      </c>
      <c r="AN56">
        <v>-5</v>
      </c>
      <c r="AP56" t="s">
        <v>79</v>
      </c>
      <c r="AR56" t="s">
        <v>82</v>
      </c>
      <c r="AS56">
        <v>5</v>
      </c>
      <c r="AT56" t="s">
        <v>89</v>
      </c>
      <c r="AU56">
        <v>2</v>
      </c>
      <c r="AW56" t="s">
        <v>93</v>
      </c>
      <c r="AY56">
        <f>SUM('dice roll'!D61,70)</f>
        <v>70</v>
      </c>
    </row>
    <row r="57" spans="1:51" ht="12.75">
      <c r="A57">
        <f>ROUND(INDEX(Counting!D10,1),0)</f>
        <v>0</v>
      </c>
      <c r="B57">
        <f>INDEX(AJ2:AJ131,D8)</f>
        <v>-20</v>
      </c>
      <c r="C57">
        <f>INDEX('Chapter 3'!BM2:BM24,'Chapter 3'!A1)</f>
        <v>0</v>
      </c>
      <c r="E57">
        <f>SUM(A57+B57+C57+D57+G57)</f>
        <v>-15</v>
      </c>
      <c r="F57">
        <f>IF(E57&gt;116,116,E57)</f>
        <v>-15</v>
      </c>
      <c r="G57">
        <f>INDEX(AX2:AX101,D17)</f>
        <v>5</v>
      </c>
      <c r="AE57" t="s">
        <v>56</v>
      </c>
      <c r="AI57" t="s">
        <v>66</v>
      </c>
      <c r="AJ57">
        <v>5</v>
      </c>
      <c r="AK57">
        <v>0</v>
      </c>
      <c r="AL57" t="s">
        <v>72</v>
      </c>
      <c r="AM57" t="s">
        <v>76</v>
      </c>
      <c r="AN57">
        <v>-5</v>
      </c>
      <c r="AP57" t="s">
        <v>79</v>
      </c>
      <c r="AR57" t="s">
        <v>82</v>
      </c>
      <c r="AS57">
        <v>5</v>
      </c>
      <c r="AT57" t="s">
        <v>89</v>
      </c>
      <c r="AU57">
        <v>2</v>
      </c>
      <c r="AW57" t="s">
        <v>93</v>
      </c>
      <c r="AY57">
        <f>SUM('dice roll'!D57,80)</f>
        <v>80</v>
      </c>
    </row>
    <row r="58" spans="31:51" ht="12.75">
      <c r="AE58" t="s">
        <v>56</v>
      </c>
      <c r="AI58" t="s">
        <v>66</v>
      </c>
      <c r="AJ58">
        <v>5</v>
      </c>
      <c r="AK58">
        <v>0</v>
      </c>
      <c r="AL58" t="s">
        <v>72</v>
      </c>
      <c r="AM58" t="s">
        <v>76</v>
      </c>
      <c r="AN58">
        <v>-5</v>
      </c>
      <c r="AP58" t="s">
        <v>79</v>
      </c>
      <c r="AR58" t="s">
        <v>82</v>
      </c>
      <c r="AS58">
        <v>5</v>
      </c>
      <c r="AT58" t="s">
        <v>89</v>
      </c>
      <c r="AU58">
        <v>2</v>
      </c>
      <c r="AW58" t="s">
        <v>93</v>
      </c>
      <c r="AY58">
        <f>SUM('dice roll'!D58,80)</f>
        <v>80</v>
      </c>
    </row>
    <row r="59" spans="1:51" ht="12.75">
      <c r="A59" t="s">
        <v>362</v>
      </c>
      <c r="AE59" t="s">
        <v>56</v>
      </c>
      <c r="AI59" t="s">
        <v>66</v>
      </c>
      <c r="AJ59">
        <v>5</v>
      </c>
      <c r="AK59">
        <v>0</v>
      </c>
      <c r="AL59" t="s">
        <v>72</v>
      </c>
      <c r="AM59" t="s">
        <v>76</v>
      </c>
      <c r="AN59">
        <v>-5</v>
      </c>
      <c r="AP59" t="s">
        <v>79</v>
      </c>
      <c r="AR59" t="s">
        <v>82</v>
      </c>
      <c r="AS59">
        <v>5</v>
      </c>
      <c r="AT59" t="s">
        <v>89</v>
      </c>
      <c r="AU59">
        <v>2</v>
      </c>
      <c r="AW59" t="s">
        <v>93</v>
      </c>
      <c r="AY59">
        <f>SUM('dice roll'!D59,80)</f>
        <v>80</v>
      </c>
    </row>
    <row r="60" spans="1:51" ht="12.75">
      <c r="A60">
        <f>IF(F57&lt;6,1,0)</f>
        <v>1</v>
      </c>
      <c r="AE60" t="s">
        <v>56</v>
      </c>
      <c r="AI60" t="s">
        <v>66</v>
      </c>
      <c r="AJ60">
        <v>5</v>
      </c>
      <c r="AK60">
        <v>0</v>
      </c>
      <c r="AL60" t="s">
        <v>72</v>
      </c>
      <c r="AM60" t="s">
        <v>76</v>
      </c>
      <c r="AN60">
        <v>-5</v>
      </c>
      <c r="AP60" t="s">
        <v>79</v>
      </c>
      <c r="AR60" t="s">
        <v>82</v>
      </c>
      <c r="AS60">
        <v>5</v>
      </c>
      <c r="AT60" t="s">
        <v>89</v>
      </c>
      <c r="AU60">
        <v>2</v>
      </c>
      <c r="AW60" t="s">
        <v>93</v>
      </c>
      <c r="AY60">
        <f>SUM('dice roll'!D60,80)</f>
        <v>80</v>
      </c>
    </row>
    <row r="61" spans="1:51" ht="12.75">
      <c r="A61">
        <f>IF(F57&gt;100,2,0)</f>
        <v>0</v>
      </c>
      <c r="C61">
        <f>INDEX(A67:A72,A65)</f>
        <v>1000</v>
      </c>
      <c r="D61">
        <f>IF(D8=1,0,C61)</f>
        <v>0</v>
      </c>
      <c r="AE61" t="s">
        <v>56</v>
      </c>
      <c r="AI61" t="s">
        <v>66</v>
      </c>
      <c r="AJ61">
        <v>5</v>
      </c>
      <c r="AK61">
        <v>0</v>
      </c>
      <c r="AL61" t="s">
        <v>72</v>
      </c>
      <c r="AM61" t="s">
        <v>76</v>
      </c>
      <c r="AN61">
        <v>-5</v>
      </c>
      <c r="AP61" t="s">
        <v>79</v>
      </c>
      <c r="AR61" t="s">
        <v>82</v>
      </c>
      <c r="AS61">
        <v>5</v>
      </c>
      <c r="AT61" t="s">
        <v>89</v>
      </c>
      <c r="AU61">
        <v>2</v>
      </c>
      <c r="AW61" t="s">
        <v>93</v>
      </c>
      <c r="AX61">
        <v>-2</v>
      </c>
      <c r="AY61">
        <f>SUM('dice roll'!D61,80)</f>
        <v>80</v>
      </c>
    </row>
    <row r="62" spans="1:51" ht="12.75">
      <c r="A62">
        <f>IF(F57&gt;105,1,0)</f>
        <v>0</v>
      </c>
      <c r="AE62" t="s">
        <v>56</v>
      </c>
      <c r="AI62" t="s">
        <v>66</v>
      </c>
      <c r="AJ62">
        <v>5</v>
      </c>
      <c r="AK62">
        <v>0</v>
      </c>
      <c r="AL62" t="s">
        <v>72</v>
      </c>
      <c r="AM62" t="s">
        <v>788</v>
      </c>
      <c r="AN62">
        <v>-3</v>
      </c>
      <c r="AP62" t="s">
        <v>79</v>
      </c>
      <c r="AR62" t="s">
        <v>83</v>
      </c>
      <c r="AT62" t="s">
        <v>89</v>
      </c>
      <c r="AU62">
        <v>2</v>
      </c>
      <c r="AW62" t="s">
        <v>94</v>
      </c>
      <c r="AX62">
        <v>-2</v>
      </c>
      <c r="AY62">
        <f>SUM('dice roll'!D57,90)</f>
        <v>90</v>
      </c>
    </row>
    <row r="63" spans="1:51" ht="12.75">
      <c r="A63">
        <f>IF(F57&gt;110,1,0)</f>
        <v>0</v>
      </c>
      <c r="AE63" t="s">
        <v>56</v>
      </c>
      <c r="AI63" t="s">
        <v>66</v>
      </c>
      <c r="AJ63">
        <v>5</v>
      </c>
      <c r="AK63">
        <v>0</v>
      </c>
      <c r="AL63" t="s">
        <v>72</v>
      </c>
      <c r="AM63" t="s">
        <v>788</v>
      </c>
      <c r="AN63">
        <v>-3</v>
      </c>
      <c r="AP63" t="s">
        <v>79</v>
      </c>
      <c r="AR63" t="s">
        <v>83</v>
      </c>
      <c r="AT63" t="s">
        <v>89</v>
      </c>
      <c r="AU63">
        <v>2</v>
      </c>
      <c r="AW63" t="s">
        <v>94</v>
      </c>
      <c r="AX63">
        <v>-2</v>
      </c>
      <c r="AY63">
        <f>SUM('dice roll'!D58,90)</f>
        <v>90</v>
      </c>
    </row>
    <row r="64" spans="1:51" ht="12.75">
      <c r="A64">
        <f>IF(F57&gt;115,1,0)</f>
        <v>0</v>
      </c>
      <c r="AE64" t="s">
        <v>56</v>
      </c>
      <c r="AI64" t="s">
        <v>66</v>
      </c>
      <c r="AJ64">
        <v>5</v>
      </c>
      <c r="AK64">
        <v>0</v>
      </c>
      <c r="AL64" t="s">
        <v>72</v>
      </c>
      <c r="AM64" t="s">
        <v>788</v>
      </c>
      <c r="AN64">
        <v>-3</v>
      </c>
      <c r="AP64" t="s">
        <v>79</v>
      </c>
      <c r="AR64" t="s">
        <v>83</v>
      </c>
      <c r="AT64" t="s">
        <v>89</v>
      </c>
      <c r="AU64">
        <v>2</v>
      </c>
      <c r="AW64" t="s">
        <v>94</v>
      </c>
      <c r="AX64">
        <v>-2</v>
      </c>
      <c r="AY64">
        <f>SUM('dice roll'!D59,90)</f>
        <v>90</v>
      </c>
    </row>
    <row r="65" spans="1:51" ht="12.75">
      <c r="A65">
        <f>SUM(A60:A64)+1</f>
        <v>2</v>
      </c>
      <c r="B65" t="s">
        <v>363</v>
      </c>
      <c r="AE65" t="s">
        <v>56</v>
      </c>
      <c r="AI65" t="s">
        <v>66</v>
      </c>
      <c r="AJ65">
        <v>5</v>
      </c>
      <c r="AK65">
        <v>0</v>
      </c>
      <c r="AL65" t="s">
        <v>72</v>
      </c>
      <c r="AM65" t="s">
        <v>788</v>
      </c>
      <c r="AN65">
        <v>-3</v>
      </c>
      <c r="AP65" t="s">
        <v>79</v>
      </c>
      <c r="AR65" t="s">
        <v>83</v>
      </c>
      <c r="AT65" t="s">
        <v>89</v>
      </c>
      <c r="AU65">
        <v>2</v>
      </c>
      <c r="AW65" t="s">
        <v>94</v>
      </c>
      <c r="AX65">
        <v>-2</v>
      </c>
      <c r="AY65">
        <f>SUM('dice roll'!D60,90)</f>
        <v>90</v>
      </c>
    </row>
    <row r="66" spans="1:51" ht="12.75">
      <c r="A66" t="s">
        <v>364</v>
      </c>
      <c r="D66" t="s">
        <v>369</v>
      </c>
      <c r="AE66" t="s">
        <v>56</v>
      </c>
      <c r="AI66" t="s">
        <v>66</v>
      </c>
      <c r="AJ66">
        <v>5</v>
      </c>
      <c r="AK66">
        <v>0</v>
      </c>
      <c r="AL66" t="s">
        <v>72</v>
      </c>
      <c r="AM66" t="s">
        <v>788</v>
      </c>
      <c r="AN66">
        <v>-3</v>
      </c>
      <c r="AP66" t="s">
        <v>79</v>
      </c>
      <c r="AR66" t="s">
        <v>83</v>
      </c>
      <c r="AT66" t="s">
        <v>89</v>
      </c>
      <c r="AU66">
        <v>2</v>
      </c>
      <c r="AW66" t="s">
        <v>94</v>
      </c>
      <c r="AX66">
        <v>-2</v>
      </c>
      <c r="AY66">
        <f>SUM('dice roll'!D61,90)</f>
        <v>90</v>
      </c>
    </row>
    <row r="67" spans="1:51" ht="12.75">
      <c r="A67">
        <v>0</v>
      </c>
      <c r="D67">
        <f>INDEX(AY:AY,'dice roll'!H51)</f>
        <v>100</v>
      </c>
      <c r="AE67" t="s">
        <v>56</v>
      </c>
      <c r="AI67" t="s">
        <v>66</v>
      </c>
      <c r="AJ67">
        <v>5</v>
      </c>
      <c r="AK67">
        <v>0</v>
      </c>
      <c r="AL67" t="s">
        <v>72</v>
      </c>
      <c r="AM67" t="s">
        <v>788</v>
      </c>
      <c r="AN67">
        <v>-3</v>
      </c>
      <c r="AP67" t="s">
        <v>79</v>
      </c>
      <c r="AR67" t="s">
        <v>83</v>
      </c>
      <c r="AT67" t="s">
        <v>89</v>
      </c>
      <c r="AU67">
        <v>2</v>
      </c>
      <c r="AW67" t="s">
        <v>94</v>
      </c>
      <c r="AX67">
        <v>-2</v>
      </c>
      <c r="AY67">
        <f>SUM('dice roll'!D57,100)</f>
        <v>100</v>
      </c>
    </row>
    <row r="68" spans="1:51" ht="12.75">
      <c r="A68">
        <f>D67*10</f>
        <v>1000</v>
      </c>
      <c r="D68">
        <f>INDEX(A67:A72,A65)</f>
        <v>1000</v>
      </c>
      <c r="AE68" t="s">
        <v>56</v>
      </c>
      <c r="AI68" t="s">
        <v>66</v>
      </c>
      <c r="AJ68">
        <v>5</v>
      </c>
      <c r="AK68">
        <v>0</v>
      </c>
      <c r="AL68" t="s">
        <v>72</v>
      </c>
      <c r="AM68" t="s">
        <v>788</v>
      </c>
      <c r="AN68">
        <v>-3</v>
      </c>
      <c r="AP68" t="s">
        <v>79</v>
      </c>
      <c r="AR68" t="s">
        <v>83</v>
      </c>
      <c r="AT68" t="s">
        <v>89</v>
      </c>
      <c r="AU68">
        <v>2</v>
      </c>
      <c r="AW68" t="s">
        <v>94</v>
      </c>
      <c r="AX68">
        <v>-2</v>
      </c>
      <c r="AY68">
        <f>SUM('dice roll'!D58,100)</f>
        <v>100</v>
      </c>
    </row>
    <row r="69" spans="1:51" ht="12.75">
      <c r="A69" t="s">
        <v>365</v>
      </c>
      <c r="AE69" t="s">
        <v>56</v>
      </c>
      <c r="AI69" t="s">
        <v>66</v>
      </c>
      <c r="AJ69">
        <v>5</v>
      </c>
      <c r="AK69">
        <v>0</v>
      </c>
      <c r="AL69" t="s">
        <v>72</v>
      </c>
      <c r="AM69" t="s">
        <v>788</v>
      </c>
      <c r="AN69">
        <v>-3</v>
      </c>
      <c r="AP69" t="s">
        <v>79</v>
      </c>
      <c r="AR69" t="s">
        <v>83</v>
      </c>
      <c r="AT69" t="s">
        <v>89</v>
      </c>
      <c r="AU69">
        <v>2</v>
      </c>
      <c r="AW69" t="s">
        <v>94</v>
      </c>
      <c r="AX69">
        <v>-2</v>
      </c>
      <c r="AY69">
        <f>SUM('dice roll'!D59,100)</f>
        <v>100</v>
      </c>
    </row>
    <row r="70" spans="1:51" ht="12.75">
      <c r="A70" t="s">
        <v>366</v>
      </c>
      <c r="AE70" t="s">
        <v>56</v>
      </c>
      <c r="AI70" t="s">
        <v>66</v>
      </c>
      <c r="AJ70">
        <v>5</v>
      </c>
      <c r="AK70">
        <v>0</v>
      </c>
      <c r="AL70" t="s">
        <v>72</v>
      </c>
      <c r="AM70" t="s">
        <v>788</v>
      </c>
      <c r="AN70">
        <v>-3</v>
      </c>
      <c r="AP70" t="s">
        <v>79</v>
      </c>
      <c r="AR70" t="s">
        <v>83</v>
      </c>
      <c r="AT70" t="s">
        <v>89</v>
      </c>
      <c r="AU70">
        <v>2</v>
      </c>
      <c r="AW70" t="s">
        <v>94</v>
      </c>
      <c r="AX70">
        <v>-2</v>
      </c>
      <c r="AY70">
        <f>SUM('dice roll'!D60,100)</f>
        <v>100</v>
      </c>
    </row>
    <row r="71" spans="1:51" ht="12.75">
      <c r="A71" t="s">
        <v>367</v>
      </c>
      <c r="AE71" t="s">
        <v>56</v>
      </c>
      <c r="AI71" t="s">
        <v>66</v>
      </c>
      <c r="AJ71">
        <v>5</v>
      </c>
      <c r="AK71">
        <v>0</v>
      </c>
      <c r="AL71" t="s">
        <v>72</v>
      </c>
      <c r="AM71" t="s">
        <v>788</v>
      </c>
      <c r="AN71">
        <v>-3</v>
      </c>
      <c r="AP71" t="s">
        <v>79</v>
      </c>
      <c r="AR71" t="s">
        <v>83</v>
      </c>
      <c r="AT71" t="s">
        <v>89</v>
      </c>
      <c r="AU71">
        <v>2</v>
      </c>
      <c r="AW71" t="s">
        <v>94</v>
      </c>
      <c r="AX71">
        <v>-2</v>
      </c>
      <c r="AY71">
        <f>SUM('dice roll'!D61,100)</f>
        <v>100</v>
      </c>
    </row>
    <row r="72" spans="1:51" ht="12.75">
      <c r="A72" t="s">
        <v>368</v>
      </c>
      <c r="AE72" t="s">
        <v>56</v>
      </c>
      <c r="AI72" t="s">
        <v>66</v>
      </c>
      <c r="AJ72">
        <v>5</v>
      </c>
      <c r="AK72">
        <v>0</v>
      </c>
      <c r="AL72" t="s">
        <v>72</v>
      </c>
      <c r="AM72" t="s">
        <v>788</v>
      </c>
      <c r="AN72">
        <v>-3</v>
      </c>
      <c r="AP72" t="s">
        <v>79</v>
      </c>
      <c r="AR72" t="s">
        <v>83</v>
      </c>
      <c r="AT72" t="s">
        <v>89</v>
      </c>
      <c r="AU72">
        <v>2</v>
      </c>
      <c r="AW72" t="s">
        <v>94</v>
      </c>
      <c r="AX72">
        <v>-2</v>
      </c>
      <c r="AY72">
        <f>SUM('dice roll'!E57,110)</f>
        <v>110</v>
      </c>
    </row>
    <row r="73" spans="31:51" ht="12.75">
      <c r="AE73" t="s">
        <v>56</v>
      </c>
      <c r="AI73" t="s">
        <v>66</v>
      </c>
      <c r="AJ73">
        <v>5</v>
      </c>
      <c r="AK73">
        <v>0</v>
      </c>
      <c r="AL73" t="s">
        <v>72</v>
      </c>
      <c r="AM73" t="s">
        <v>788</v>
      </c>
      <c r="AN73">
        <v>-3</v>
      </c>
      <c r="AP73" t="s">
        <v>79</v>
      </c>
      <c r="AR73" t="s">
        <v>83</v>
      </c>
      <c r="AT73" t="s">
        <v>89</v>
      </c>
      <c r="AU73">
        <v>2</v>
      </c>
      <c r="AW73" t="s">
        <v>94</v>
      </c>
      <c r="AX73">
        <v>-2</v>
      </c>
      <c r="AY73">
        <f>SUM('dice roll'!E58,110)</f>
        <v>110</v>
      </c>
    </row>
    <row r="74" spans="31:51" ht="12.75">
      <c r="AE74" t="s">
        <v>56</v>
      </c>
      <c r="AI74" t="s">
        <v>66</v>
      </c>
      <c r="AJ74">
        <v>5</v>
      </c>
      <c r="AK74">
        <v>0</v>
      </c>
      <c r="AL74" t="s">
        <v>72</v>
      </c>
      <c r="AM74" t="s">
        <v>788</v>
      </c>
      <c r="AN74">
        <v>-3</v>
      </c>
      <c r="AP74" t="s">
        <v>79</v>
      </c>
      <c r="AR74" t="s">
        <v>83</v>
      </c>
      <c r="AT74" t="s">
        <v>89</v>
      </c>
      <c r="AU74">
        <v>2</v>
      </c>
      <c r="AW74" t="s">
        <v>94</v>
      </c>
      <c r="AX74">
        <v>-2</v>
      </c>
      <c r="AY74">
        <f>SUM('dice roll'!E59,110)</f>
        <v>110</v>
      </c>
    </row>
    <row r="75" spans="1:51" ht="12.75">
      <c r="A75" t="s">
        <v>705</v>
      </c>
      <c r="AE75" t="s">
        <v>56</v>
      </c>
      <c r="AI75" t="s">
        <v>66</v>
      </c>
      <c r="AJ75">
        <v>5</v>
      </c>
      <c r="AK75">
        <v>0</v>
      </c>
      <c r="AL75" t="s">
        <v>72</v>
      </c>
      <c r="AM75" t="s">
        <v>788</v>
      </c>
      <c r="AN75">
        <v>-3</v>
      </c>
      <c r="AP75" t="s">
        <v>79</v>
      </c>
      <c r="AR75" t="s">
        <v>83</v>
      </c>
      <c r="AT75" t="s">
        <v>89</v>
      </c>
      <c r="AU75">
        <v>2</v>
      </c>
      <c r="AW75" t="s">
        <v>94</v>
      </c>
      <c r="AX75">
        <v>-2</v>
      </c>
      <c r="AY75">
        <f>SUM('dice roll'!E60,110)</f>
        <v>110</v>
      </c>
    </row>
    <row r="76" spans="1:51" ht="12.75">
      <c r="A76">
        <v>1</v>
      </c>
      <c r="B76" t="s">
        <v>707</v>
      </c>
      <c r="AE76" t="s">
        <v>56</v>
      </c>
      <c r="AI76" t="s">
        <v>66</v>
      </c>
      <c r="AJ76">
        <v>5</v>
      </c>
      <c r="AK76">
        <v>0</v>
      </c>
      <c r="AL76" t="s">
        <v>72</v>
      </c>
      <c r="AM76" t="s">
        <v>788</v>
      </c>
      <c r="AN76">
        <v>-3</v>
      </c>
      <c r="AP76" t="s">
        <v>79</v>
      </c>
      <c r="AR76" t="s">
        <v>83</v>
      </c>
      <c r="AT76" t="s">
        <v>89</v>
      </c>
      <c r="AU76">
        <v>2</v>
      </c>
      <c r="AW76" t="s">
        <v>94</v>
      </c>
      <c r="AX76">
        <v>-2</v>
      </c>
      <c r="AY76">
        <f>SUM('dice roll'!E61,110)</f>
        <v>110</v>
      </c>
    </row>
    <row r="77" spans="1:51" ht="12.75">
      <c r="A77">
        <f>A76-1</f>
        <v>0</v>
      </c>
      <c r="B77" t="s">
        <v>708</v>
      </c>
      <c r="AE77" t="s">
        <v>56</v>
      </c>
      <c r="AI77" t="s">
        <v>66</v>
      </c>
      <c r="AJ77">
        <v>5</v>
      </c>
      <c r="AK77">
        <v>0</v>
      </c>
      <c r="AL77" t="s">
        <v>72</v>
      </c>
      <c r="AM77" t="s">
        <v>788</v>
      </c>
      <c r="AN77">
        <v>-3</v>
      </c>
      <c r="AP77" t="s">
        <v>79</v>
      </c>
      <c r="AR77" t="s">
        <v>83</v>
      </c>
      <c r="AT77" t="s">
        <v>89</v>
      </c>
      <c r="AU77">
        <v>2</v>
      </c>
      <c r="AW77" t="s">
        <v>94</v>
      </c>
      <c r="AX77">
        <v>-2</v>
      </c>
      <c r="AY77">
        <f>SUM('dice roll'!E57,120)</f>
        <v>120</v>
      </c>
    </row>
    <row r="78" spans="1:51" ht="12.75">
      <c r="A78">
        <f>IF(A79=0,0.1,A79)</f>
        <v>0.1</v>
      </c>
      <c r="B78" t="s">
        <v>712</v>
      </c>
      <c r="AE78" t="s">
        <v>56</v>
      </c>
      <c r="AI78" t="s">
        <v>66</v>
      </c>
      <c r="AJ78">
        <v>5</v>
      </c>
      <c r="AK78">
        <v>0</v>
      </c>
      <c r="AL78" t="s">
        <v>72</v>
      </c>
      <c r="AM78" t="s">
        <v>788</v>
      </c>
      <c r="AN78">
        <v>-3</v>
      </c>
      <c r="AP78" t="s">
        <v>79</v>
      </c>
      <c r="AR78" t="s">
        <v>83</v>
      </c>
      <c r="AT78" t="s">
        <v>90</v>
      </c>
      <c r="AU78">
        <v>5</v>
      </c>
      <c r="AW78" t="s">
        <v>94</v>
      </c>
      <c r="AX78">
        <v>-2</v>
      </c>
      <c r="AY78">
        <f>SUM('dice roll'!E58,120)</f>
        <v>120</v>
      </c>
    </row>
    <row r="79" spans="1:51" ht="12.75">
      <c r="A79">
        <f>INDEX('dice roll'!F75:F99,A76)</f>
        <v>0</v>
      </c>
      <c r="AE79" t="s">
        <v>56</v>
      </c>
      <c r="AI79" t="s">
        <v>66</v>
      </c>
      <c r="AJ79">
        <v>5</v>
      </c>
      <c r="AK79">
        <v>0</v>
      </c>
      <c r="AL79" t="s">
        <v>72</v>
      </c>
      <c r="AM79" t="s">
        <v>788</v>
      </c>
      <c r="AN79">
        <v>-3</v>
      </c>
      <c r="AP79" t="s">
        <v>79</v>
      </c>
      <c r="AR79" t="s">
        <v>83</v>
      </c>
      <c r="AT79" t="s">
        <v>90</v>
      </c>
      <c r="AU79">
        <v>5</v>
      </c>
      <c r="AW79" t="s">
        <v>94</v>
      </c>
      <c r="AX79">
        <v>-2</v>
      </c>
      <c r="AY79">
        <f>SUM('dice roll'!E59,120)</f>
        <v>120</v>
      </c>
    </row>
    <row r="80" spans="1:51" ht="12.75">
      <c r="A80">
        <f>INDEX(Counting!D2,1)</f>
        <v>0</v>
      </c>
      <c r="AE80" t="s">
        <v>56</v>
      </c>
      <c r="AI80" t="s">
        <v>66</v>
      </c>
      <c r="AJ80">
        <v>5</v>
      </c>
      <c r="AK80">
        <v>0</v>
      </c>
      <c r="AL80" t="s">
        <v>72</v>
      </c>
      <c r="AM80" t="s">
        <v>788</v>
      </c>
      <c r="AN80">
        <v>-3</v>
      </c>
      <c r="AP80" t="s">
        <v>79</v>
      </c>
      <c r="AR80" t="s">
        <v>83</v>
      </c>
      <c r="AT80" t="s">
        <v>90</v>
      </c>
      <c r="AU80">
        <v>5</v>
      </c>
      <c r="AW80" t="s">
        <v>94</v>
      </c>
      <c r="AX80">
        <v>-2</v>
      </c>
      <c r="AY80">
        <f>SUM('dice roll'!E60,120)</f>
        <v>120</v>
      </c>
    </row>
    <row r="81" spans="31:51" ht="12.75">
      <c r="AE81" t="s">
        <v>56</v>
      </c>
      <c r="AI81" t="s">
        <v>66</v>
      </c>
      <c r="AJ81">
        <v>5</v>
      </c>
      <c r="AK81">
        <v>0</v>
      </c>
      <c r="AL81" t="s">
        <v>72</v>
      </c>
      <c r="AM81" t="s">
        <v>788</v>
      </c>
      <c r="AN81">
        <v>-3</v>
      </c>
      <c r="AP81" t="s">
        <v>79</v>
      </c>
      <c r="AR81" t="s">
        <v>83</v>
      </c>
      <c r="AT81" t="s">
        <v>90</v>
      </c>
      <c r="AU81">
        <v>5</v>
      </c>
      <c r="AW81" t="s">
        <v>94</v>
      </c>
      <c r="AX81">
        <v>-2</v>
      </c>
      <c r="AY81">
        <f>SUM('dice roll'!E61,120)</f>
        <v>120</v>
      </c>
    </row>
    <row r="82" spans="1:51" ht="12.75">
      <c r="A82">
        <f>INDEX('Chapter 2'!A5,1)</f>
        <v>1</v>
      </c>
      <c r="B82" t="s">
        <v>1107</v>
      </c>
      <c r="AE82" t="s">
        <v>56</v>
      </c>
      <c r="AI82" t="s">
        <v>66</v>
      </c>
      <c r="AJ82">
        <v>5</v>
      </c>
      <c r="AK82">
        <v>0</v>
      </c>
      <c r="AL82" t="s">
        <v>72</v>
      </c>
      <c r="AM82" t="s">
        <v>788</v>
      </c>
      <c r="AN82">
        <v>-3</v>
      </c>
      <c r="AP82" t="s">
        <v>80</v>
      </c>
      <c r="AR82" t="s">
        <v>84</v>
      </c>
      <c r="AT82" t="s">
        <v>90</v>
      </c>
      <c r="AU82">
        <v>5</v>
      </c>
      <c r="AW82" t="s">
        <v>95</v>
      </c>
      <c r="AX82">
        <v>-5</v>
      </c>
      <c r="AY82">
        <f>SUM('dice roll'!E57,130)</f>
        <v>130</v>
      </c>
    </row>
    <row r="83" spans="1:51" ht="12.75">
      <c r="A83" t="s">
        <v>1101</v>
      </c>
      <c r="B83" t="s">
        <v>1102</v>
      </c>
      <c r="C83" t="s">
        <v>1106</v>
      </c>
      <c r="D83" t="s">
        <v>1105</v>
      </c>
      <c r="AE83" t="s">
        <v>56</v>
      </c>
      <c r="AI83" t="s">
        <v>66</v>
      </c>
      <c r="AJ83">
        <v>5</v>
      </c>
      <c r="AK83">
        <v>0</v>
      </c>
      <c r="AL83" t="s">
        <v>72</v>
      </c>
      <c r="AM83" t="s">
        <v>788</v>
      </c>
      <c r="AN83">
        <v>-3</v>
      </c>
      <c r="AP83" t="s">
        <v>80</v>
      </c>
      <c r="AR83" t="s">
        <v>84</v>
      </c>
      <c r="AT83" t="s">
        <v>90</v>
      </c>
      <c r="AU83">
        <v>5</v>
      </c>
      <c r="AW83" t="s">
        <v>95</v>
      </c>
      <c r="AX83">
        <v>-5</v>
      </c>
      <c r="AY83">
        <f>SUM('dice roll'!E58,130)</f>
        <v>130</v>
      </c>
    </row>
    <row r="84" spans="1:51" ht="12.75">
      <c r="A84">
        <f>INDEX('Chapter 2'!A36,1)</f>
        <v>60</v>
      </c>
      <c r="B84">
        <f>INDEX('Chapter 2'!B36,1)</f>
        <v>59</v>
      </c>
      <c r="C84">
        <f>INDEX('Chapter 2'!C36,1)</f>
        <v>140</v>
      </c>
      <c r="D84">
        <f>INDEX('Chapter 2'!D36,1)</f>
        <v>100</v>
      </c>
      <c r="AE84" t="s">
        <v>56</v>
      </c>
      <c r="AI84" t="s">
        <v>66</v>
      </c>
      <c r="AJ84">
        <v>5</v>
      </c>
      <c r="AK84">
        <v>0</v>
      </c>
      <c r="AL84" t="s">
        <v>72</v>
      </c>
      <c r="AM84" t="s">
        <v>788</v>
      </c>
      <c r="AN84">
        <v>-3</v>
      </c>
      <c r="AP84" t="s">
        <v>80</v>
      </c>
      <c r="AR84" t="s">
        <v>84</v>
      </c>
      <c r="AT84" t="s">
        <v>90</v>
      </c>
      <c r="AU84">
        <v>5</v>
      </c>
      <c r="AW84" t="s">
        <v>95</v>
      </c>
      <c r="AX84">
        <v>-5</v>
      </c>
      <c r="AY84">
        <f>SUM('dice roll'!E59,130)</f>
        <v>130</v>
      </c>
    </row>
    <row r="85" spans="31:51" ht="12.75">
      <c r="AE85" t="s">
        <v>56</v>
      </c>
      <c r="AI85" t="s">
        <v>66</v>
      </c>
      <c r="AJ85">
        <v>5</v>
      </c>
      <c r="AK85">
        <v>0</v>
      </c>
      <c r="AL85" t="s">
        <v>72</v>
      </c>
      <c r="AM85" t="s">
        <v>788</v>
      </c>
      <c r="AN85">
        <v>-3</v>
      </c>
      <c r="AP85" t="s">
        <v>80</v>
      </c>
      <c r="AR85" t="s">
        <v>84</v>
      </c>
      <c r="AT85" t="s">
        <v>90</v>
      </c>
      <c r="AU85">
        <v>5</v>
      </c>
      <c r="AW85" t="s">
        <v>95</v>
      </c>
      <c r="AX85">
        <v>-5</v>
      </c>
      <c r="AY85">
        <f>SUM('dice roll'!E60,130)</f>
        <v>130</v>
      </c>
    </row>
    <row r="86" spans="31:51" ht="12.75">
      <c r="AE86" t="s">
        <v>56</v>
      </c>
      <c r="AI86" t="s">
        <v>66</v>
      </c>
      <c r="AJ86">
        <v>5</v>
      </c>
      <c r="AK86">
        <v>0</v>
      </c>
      <c r="AL86" t="s">
        <v>72</v>
      </c>
      <c r="AM86" t="s">
        <v>788</v>
      </c>
      <c r="AN86">
        <v>-3</v>
      </c>
      <c r="AP86" t="s">
        <v>80</v>
      </c>
      <c r="AR86" t="s">
        <v>84</v>
      </c>
      <c r="AT86" t="s">
        <v>90</v>
      </c>
      <c r="AU86">
        <v>5</v>
      </c>
      <c r="AW86" t="s">
        <v>95</v>
      </c>
      <c r="AX86">
        <v>-5</v>
      </c>
      <c r="AY86">
        <f>SUM('dice roll'!E61,130)</f>
        <v>130</v>
      </c>
    </row>
    <row r="87" spans="31:51" ht="12.75">
      <c r="AE87" t="s">
        <v>56</v>
      </c>
      <c r="AI87" t="s">
        <v>66</v>
      </c>
      <c r="AJ87">
        <v>5</v>
      </c>
      <c r="AK87">
        <v>0</v>
      </c>
      <c r="AL87" t="s">
        <v>72</v>
      </c>
      <c r="AM87" t="s">
        <v>788</v>
      </c>
      <c r="AN87">
        <v>-3</v>
      </c>
      <c r="AP87" t="s">
        <v>80</v>
      </c>
      <c r="AR87" t="s">
        <v>84</v>
      </c>
      <c r="AT87" t="s">
        <v>90</v>
      </c>
      <c r="AU87">
        <v>5</v>
      </c>
      <c r="AW87" t="s">
        <v>95</v>
      </c>
      <c r="AX87">
        <v>-5</v>
      </c>
      <c r="AY87">
        <f>SUM('dice roll'!E57,140)</f>
        <v>140</v>
      </c>
    </row>
    <row r="88" spans="31:51" ht="12.75">
      <c r="AE88" t="s">
        <v>56</v>
      </c>
      <c r="AI88" t="s">
        <v>66</v>
      </c>
      <c r="AJ88">
        <v>5</v>
      </c>
      <c r="AK88">
        <v>0</v>
      </c>
      <c r="AL88" t="s">
        <v>72</v>
      </c>
      <c r="AM88" t="s">
        <v>788</v>
      </c>
      <c r="AN88">
        <v>-3</v>
      </c>
      <c r="AP88" t="s">
        <v>80</v>
      </c>
      <c r="AR88" t="s">
        <v>84</v>
      </c>
      <c r="AT88" t="s">
        <v>90</v>
      </c>
      <c r="AU88">
        <v>5</v>
      </c>
      <c r="AW88" t="s">
        <v>95</v>
      </c>
      <c r="AX88">
        <v>-5</v>
      </c>
      <c r="AY88">
        <f>SUM('dice roll'!E58,140)</f>
        <v>140</v>
      </c>
    </row>
    <row r="89" spans="31:51" ht="12.75">
      <c r="AE89" t="s">
        <v>56</v>
      </c>
      <c r="AI89" t="s">
        <v>67</v>
      </c>
      <c r="AJ89">
        <v>10</v>
      </c>
      <c r="AK89">
        <v>1</v>
      </c>
      <c r="AL89" t="s">
        <v>72</v>
      </c>
      <c r="AM89" t="s">
        <v>788</v>
      </c>
      <c r="AN89">
        <v>-3</v>
      </c>
      <c r="AP89" t="s">
        <v>80</v>
      </c>
      <c r="AR89" t="s">
        <v>84</v>
      </c>
      <c r="AT89" t="s">
        <v>90</v>
      </c>
      <c r="AU89">
        <v>5</v>
      </c>
      <c r="AW89" t="s">
        <v>95</v>
      </c>
      <c r="AX89">
        <v>-5</v>
      </c>
      <c r="AY89">
        <f>SUM('dice roll'!E59,140)</f>
        <v>140</v>
      </c>
    </row>
    <row r="90" spans="31:51" ht="12.75">
      <c r="AE90" t="s">
        <v>56</v>
      </c>
      <c r="AI90" t="s">
        <v>67</v>
      </c>
      <c r="AJ90">
        <v>10</v>
      </c>
      <c r="AK90">
        <v>1</v>
      </c>
      <c r="AL90" t="s">
        <v>72</v>
      </c>
      <c r="AM90" t="s">
        <v>788</v>
      </c>
      <c r="AN90">
        <v>-3</v>
      </c>
      <c r="AP90" t="s">
        <v>80</v>
      </c>
      <c r="AR90" t="s">
        <v>84</v>
      </c>
      <c r="AT90" t="s">
        <v>90</v>
      </c>
      <c r="AU90">
        <v>5</v>
      </c>
      <c r="AW90" t="s">
        <v>95</v>
      </c>
      <c r="AX90">
        <v>-5</v>
      </c>
      <c r="AY90">
        <f>SUM('dice roll'!E60,140)</f>
        <v>140</v>
      </c>
    </row>
    <row r="91" spans="31:51" ht="12.75">
      <c r="AE91" t="s">
        <v>56</v>
      </c>
      <c r="AI91" t="s">
        <v>67</v>
      </c>
      <c r="AJ91">
        <v>10</v>
      </c>
      <c r="AK91">
        <v>1</v>
      </c>
      <c r="AL91" t="s">
        <v>72</v>
      </c>
      <c r="AM91" t="s">
        <v>788</v>
      </c>
      <c r="AN91">
        <v>-3</v>
      </c>
      <c r="AP91" t="s">
        <v>80</v>
      </c>
      <c r="AR91" t="s">
        <v>84</v>
      </c>
      <c r="AT91" t="s">
        <v>90</v>
      </c>
      <c r="AU91">
        <v>5</v>
      </c>
      <c r="AW91" t="s">
        <v>95</v>
      </c>
      <c r="AX91">
        <v>-5</v>
      </c>
      <c r="AY91">
        <f>SUM('dice roll'!E61,140)</f>
        <v>140</v>
      </c>
    </row>
    <row r="92" spans="31:51" ht="12.75">
      <c r="AE92" t="s">
        <v>56</v>
      </c>
      <c r="AI92" t="s">
        <v>67</v>
      </c>
      <c r="AJ92">
        <v>10</v>
      </c>
      <c r="AK92">
        <v>1</v>
      </c>
      <c r="AL92" t="s">
        <v>73</v>
      </c>
      <c r="AM92" t="s">
        <v>77</v>
      </c>
      <c r="AN92">
        <v>-1</v>
      </c>
      <c r="AP92" t="s">
        <v>81</v>
      </c>
      <c r="AR92" t="s">
        <v>84</v>
      </c>
      <c r="AT92" t="s">
        <v>90</v>
      </c>
      <c r="AU92">
        <v>5</v>
      </c>
      <c r="AW92" t="s">
        <v>95</v>
      </c>
      <c r="AX92">
        <v>-5</v>
      </c>
      <c r="AY92">
        <f>SUM('dice roll'!F57,145)</f>
        <v>145</v>
      </c>
    </row>
    <row r="93" spans="31:51" ht="12.75">
      <c r="AE93" t="s">
        <v>56</v>
      </c>
      <c r="AI93" t="s">
        <v>67</v>
      </c>
      <c r="AJ93">
        <v>10</v>
      </c>
      <c r="AK93">
        <v>1</v>
      </c>
      <c r="AL93" t="s">
        <v>73</v>
      </c>
      <c r="AM93" t="s">
        <v>77</v>
      </c>
      <c r="AN93">
        <v>-1</v>
      </c>
      <c r="AP93" t="s">
        <v>81</v>
      </c>
      <c r="AR93" t="s">
        <v>85</v>
      </c>
      <c r="AT93" t="s">
        <v>90</v>
      </c>
      <c r="AU93">
        <v>5</v>
      </c>
      <c r="AW93" t="s">
        <v>95</v>
      </c>
      <c r="AX93">
        <v>-5</v>
      </c>
      <c r="AY93">
        <f>SUM('dice roll'!F58,145)</f>
        <v>145</v>
      </c>
    </row>
    <row r="94" spans="31:51" ht="12.75">
      <c r="AE94" t="s">
        <v>56</v>
      </c>
      <c r="AI94" t="s">
        <v>67</v>
      </c>
      <c r="AJ94">
        <v>10</v>
      </c>
      <c r="AK94">
        <v>1</v>
      </c>
      <c r="AL94" t="s">
        <v>73</v>
      </c>
      <c r="AM94" t="s">
        <v>77</v>
      </c>
      <c r="AN94">
        <v>-1</v>
      </c>
      <c r="AP94" t="s">
        <v>81</v>
      </c>
      <c r="AR94" t="s">
        <v>85</v>
      </c>
      <c r="AT94" t="s">
        <v>90</v>
      </c>
      <c r="AU94">
        <v>5</v>
      </c>
      <c r="AW94" t="s">
        <v>95</v>
      </c>
      <c r="AX94">
        <v>-5</v>
      </c>
      <c r="AY94">
        <f>SUM('dice roll'!F59,145)</f>
        <v>145</v>
      </c>
    </row>
    <row r="95" spans="31:51" ht="12.75">
      <c r="AE95" t="s">
        <v>56</v>
      </c>
      <c r="AI95" t="s">
        <v>67</v>
      </c>
      <c r="AJ95">
        <v>10</v>
      </c>
      <c r="AK95">
        <v>1</v>
      </c>
      <c r="AL95" t="s">
        <v>73</v>
      </c>
      <c r="AM95" t="s">
        <v>77</v>
      </c>
      <c r="AN95">
        <v>-1</v>
      </c>
      <c r="AP95" t="s">
        <v>81</v>
      </c>
      <c r="AR95" t="s">
        <v>85</v>
      </c>
      <c r="AT95" t="s">
        <v>90</v>
      </c>
      <c r="AU95">
        <v>5</v>
      </c>
      <c r="AW95" t="s">
        <v>95</v>
      </c>
      <c r="AX95">
        <v>-5</v>
      </c>
      <c r="AY95">
        <f>SUM('dice roll'!F60,145)</f>
        <v>145</v>
      </c>
    </row>
    <row r="96" spans="31:51" ht="12.75">
      <c r="AE96" t="s">
        <v>56</v>
      </c>
      <c r="AI96" t="s">
        <v>67</v>
      </c>
      <c r="AJ96">
        <v>10</v>
      </c>
      <c r="AK96">
        <v>1</v>
      </c>
      <c r="AL96" t="s">
        <v>73</v>
      </c>
      <c r="AM96" t="s">
        <v>77</v>
      </c>
      <c r="AN96">
        <v>-1</v>
      </c>
      <c r="AP96" t="s">
        <v>81</v>
      </c>
      <c r="AR96" t="s">
        <v>85</v>
      </c>
      <c r="AT96" t="s">
        <v>90</v>
      </c>
      <c r="AU96">
        <v>5</v>
      </c>
      <c r="AW96" t="s">
        <v>95</v>
      </c>
      <c r="AX96">
        <v>-5</v>
      </c>
      <c r="AY96">
        <f>SUM('dice roll'!F61,145)</f>
        <v>145</v>
      </c>
    </row>
    <row r="97" spans="31:51" ht="12.75">
      <c r="AE97" t="s">
        <v>56</v>
      </c>
      <c r="AI97" t="s">
        <v>67</v>
      </c>
      <c r="AJ97">
        <v>10</v>
      </c>
      <c r="AK97">
        <v>1</v>
      </c>
      <c r="AL97" t="s">
        <v>73</v>
      </c>
      <c r="AM97" t="s">
        <v>77</v>
      </c>
      <c r="AN97">
        <v>-1</v>
      </c>
      <c r="AP97" t="s">
        <v>81</v>
      </c>
      <c r="AR97" t="s">
        <v>85</v>
      </c>
      <c r="AT97" t="s">
        <v>90</v>
      </c>
      <c r="AU97">
        <v>5</v>
      </c>
      <c r="AW97" t="s">
        <v>95</v>
      </c>
      <c r="AX97">
        <v>-5</v>
      </c>
      <c r="AY97">
        <f>SUM('dice roll'!F57,150)</f>
        <v>150</v>
      </c>
    </row>
    <row r="98" spans="31:51" ht="12.75">
      <c r="AE98" t="s">
        <v>56</v>
      </c>
      <c r="AI98" t="s">
        <v>68</v>
      </c>
      <c r="AJ98">
        <v>15</v>
      </c>
      <c r="AK98">
        <v>5</v>
      </c>
      <c r="AL98" t="s">
        <v>73</v>
      </c>
      <c r="AM98" t="s">
        <v>77</v>
      </c>
      <c r="AN98">
        <v>-1</v>
      </c>
      <c r="AP98" t="s">
        <v>81</v>
      </c>
      <c r="AR98" t="s">
        <v>85</v>
      </c>
      <c r="AT98" t="s">
        <v>90</v>
      </c>
      <c r="AU98">
        <v>5</v>
      </c>
      <c r="AW98" t="s">
        <v>95</v>
      </c>
      <c r="AX98">
        <v>-5</v>
      </c>
      <c r="AY98">
        <f>SUM('dice roll'!F58,150)</f>
        <v>150</v>
      </c>
    </row>
    <row r="99" spans="31:51" ht="12.75">
      <c r="AE99" t="s">
        <v>56</v>
      </c>
      <c r="AI99" t="s">
        <v>68</v>
      </c>
      <c r="AJ99">
        <v>15</v>
      </c>
      <c r="AK99">
        <v>5</v>
      </c>
      <c r="AL99" t="s">
        <v>73</v>
      </c>
      <c r="AM99" t="s">
        <v>77</v>
      </c>
      <c r="AN99">
        <v>-1</v>
      </c>
      <c r="AP99" t="s">
        <v>81</v>
      </c>
      <c r="AR99" t="s">
        <v>85</v>
      </c>
      <c r="AT99" t="s">
        <v>90</v>
      </c>
      <c r="AU99">
        <v>5</v>
      </c>
      <c r="AW99" t="s">
        <v>95</v>
      </c>
      <c r="AX99">
        <v>-5</v>
      </c>
      <c r="AY99">
        <f>SUM('dice roll'!F59,150)</f>
        <v>150</v>
      </c>
    </row>
    <row r="100" spans="31:51" ht="12.75">
      <c r="AE100" t="s">
        <v>56</v>
      </c>
      <c r="AI100" t="s">
        <v>68</v>
      </c>
      <c r="AJ100">
        <v>15</v>
      </c>
      <c r="AK100">
        <v>5</v>
      </c>
      <c r="AL100" t="s">
        <v>73</v>
      </c>
      <c r="AM100" t="s">
        <v>77</v>
      </c>
      <c r="AN100">
        <v>-1</v>
      </c>
      <c r="AP100" t="s">
        <v>81</v>
      </c>
      <c r="AR100" t="s">
        <v>85</v>
      </c>
      <c r="AT100" t="s">
        <v>90</v>
      </c>
      <c r="AU100">
        <v>5</v>
      </c>
      <c r="AW100" t="s">
        <v>95</v>
      </c>
      <c r="AX100">
        <v>-5</v>
      </c>
      <c r="AY100">
        <f>SUM('dice roll'!F60,150)</f>
        <v>150</v>
      </c>
    </row>
    <row r="101" spans="31:51" ht="12.75">
      <c r="AE101" t="s">
        <v>56</v>
      </c>
      <c r="AI101" t="s">
        <v>69</v>
      </c>
      <c r="AJ101">
        <v>20</v>
      </c>
      <c r="AK101">
        <v>10</v>
      </c>
      <c r="AL101" t="s">
        <v>73</v>
      </c>
      <c r="AM101" t="s">
        <v>77</v>
      </c>
      <c r="AN101">
        <v>-1</v>
      </c>
      <c r="AP101" t="s">
        <v>81</v>
      </c>
      <c r="AR101" t="s">
        <v>85</v>
      </c>
      <c r="AT101" t="s">
        <v>90</v>
      </c>
      <c r="AU101">
        <v>5</v>
      </c>
      <c r="AW101" t="s">
        <v>95</v>
      </c>
      <c r="AX101">
        <v>-5</v>
      </c>
      <c r="AY101">
        <f>SUM('dice roll'!F61,150)</f>
        <v>150</v>
      </c>
    </row>
    <row r="102" spans="35:51" ht="12.75">
      <c r="AI102" t="s">
        <v>69</v>
      </c>
      <c r="AJ102">
        <v>20</v>
      </c>
      <c r="AK102">
        <v>10</v>
      </c>
      <c r="AL102" t="s">
        <v>73</v>
      </c>
      <c r="AM102" t="s">
        <v>77</v>
      </c>
      <c r="AN102">
        <v>-1</v>
      </c>
      <c r="AR102" t="s">
        <v>85</v>
      </c>
      <c r="AY102">
        <f>SUM('dice roll'!F57,160)</f>
        <v>160</v>
      </c>
    </row>
    <row r="103" spans="35:51" ht="12.75">
      <c r="AI103" t="s">
        <v>69</v>
      </c>
      <c r="AJ103">
        <v>20</v>
      </c>
      <c r="AK103">
        <v>10</v>
      </c>
      <c r="AL103" t="s">
        <v>73</v>
      </c>
      <c r="AM103" t="s">
        <v>77</v>
      </c>
      <c r="AN103">
        <v>-1</v>
      </c>
      <c r="AR103" t="s">
        <v>85</v>
      </c>
      <c r="AY103">
        <f>SUM('dice roll'!F58,160)</f>
        <v>160</v>
      </c>
    </row>
    <row r="104" spans="35:51" ht="12.75">
      <c r="AI104" t="s">
        <v>69</v>
      </c>
      <c r="AJ104">
        <v>20</v>
      </c>
      <c r="AK104">
        <v>10</v>
      </c>
      <c r="AL104" t="s">
        <v>73</v>
      </c>
      <c r="AM104" t="s">
        <v>77</v>
      </c>
      <c r="AN104">
        <v>-1</v>
      </c>
      <c r="AR104" t="s">
        <v>85</v>
      </c>
      <c r="AY104">
        <f>SUM('dice roll'!F59,160)</f>
        <v>160</v>
      </c>
    </row>
    <row r="105" spans="35:51" ht="12.75">
      <c r="AI105" t="s">
        <v>69</v>
      </c>
      <c r="AJ105">
        <v>20</v>
      </c>
      <c r="AK105">
        <v>10</v>
      </c>
      <c r="AL105" t="s">
        <v>73</v>
      </c>
      <c r="AM105" t="s">
        <v>77</v>
      </c>
      <c r="AN105">
        <v>-1</v>
      </c>
      <c r="AR105" t="s">
        <v>85</v>
      </c>
      <c r="AY105">
        <f>SUM('dice roll'!F60,160)</f>
        <v>160</v>
      </c>
    </row>
    <row r="106" spans="35:51" ht="12.75">
      <c r="AI106" t="s">
        <v>69</v>
      </c>
      <c r="AJ106">
        <v>20</v>
      </c>
      <c r="AK106">
        <v>10</v>
      </c>
      <c r="AL106" t="s">
        <v>73</v>
      </c>
      <c r="AM106" t="s">
        <v>77</v>
      </c>
      <c r="AN106">
        <v>-1</v>
      </c>
      <c r="AR106" t="s">
        <v>85</v>
      </c>
      <c r="AY106">
        <f>SUM('dice roll'!F61,160)</f>
        <v>160</v>
      </c>
    </row>
    <row r="107" spans="35:51" ht="12.75">
      <c r="AI107" t="s">
        <v>69</v>
      </c>
      <c r="AJ107">
        <v>20</v>
      </c>
      <c r="AK107">
        <v>10</v>
      </c>
      <c r="AL107" t="s">
        <v>73</v>
      </c>
      <c r="AM107" t="s">
        <v>77</v>
      </c>
      <c r="AN107">
        <v>-1</v>
      </c>
      <c r="AR107" t="s">
        <v>85</v>
      </c>
      <c r="AY107">
        <f>SUM('dice roll'!F57,170)</f>
        <v>170</v>
      </c>
    </row>
    <row r="108" spans="35:51" ht="12.75">
      <c r="AI108" t="s">
        <v>69</v>
      </c>
      <c r="AJ108">
        <v>20</v>
      </c>
      <c r="AK108">
        <v>10</v>
      </c>
      <c r="AL108" t="s">
        <v>73</v>
      </c>
      <c r="AM108" t="s">
        <v>77</v>
      </c>
      <c r="AN108">
        <v>-1</v>
      </c>
      <c r="AR108" t="s">
        <v>85</v>
      </c>
      <c r="AY108">
        <f>SUM('dice roll'!F58,170)</f>
        <v>170</v>
      </c>
    </row>
    <row r="109" spans="35:51" ht="12.75">
      <c r="AI109" t="s">
        <v>69</v>
      </c>
      <c r="AJ109">
        <v>20</v>
      </c>
      <c r="AK109">
        <v>10</v>
      </c>
      <c r="AL109" t="s">
        <v>73</v>
      </c>
      <c r="AM109" t="s">
        <v>77</v>
      </c>
      <c r="AN109">
        <v>-1</v>
      </c>
      <c r="AR109" t="s">
        <v>85</v>
      </c>
      <c r="AY109">
        <f>SUM('dice roll'!F59,170)</f>
        <v>170</v>
      </c>
    </row>
    <row r="110" spans="35:51" ht="12.75">
      <c r="AI110" t="s">
        <v>69</v>
      </c>
      <c r="AJ110">
        <v>20</v>
      </c>
      <c r="AK110">
        <v>10</v>
      </c>
      <c r="AL110" t="s">
        <v>73</v>
      </c>
      <c r="AM110" t="s">
        <v>77</v>
      </c>
      <c r="AN110">
        <v>-1</v>
      </c>
      <c r="AR110" t="s">
        <v>85</v>
      </c>
      <c r="AY110">
        <f>SUM('dice roll'!F60,170)</f>
        <v>170</v>
      </c>
    </row>
    <row r="111" spans="35:51" ht="12.75">
      <c r="AI111" t="s">
        <v>69</v>
      </c>
      <c r="AJ111">
        <v>20</v>
      </c>
      <c r="AK111">
        <v>10</v>
      </c>
      <c r="AL111" t="s">
        <v>73</v>
      </c>
      <c r="AM111" t="s">
        <v>77</v>
      </c>
      <c r="AN111">
        <v>-1</v>
      </c>
      <c r="AR111" t="s">
        <v>85</v>
      </c>
      <c r="AY111">
        <f>SUM('dice roll'!F61,170)</f>
        <v>170</v>
      </c>
    </row>
    <row r="112" spans="35:51" ht="12.75">
      <c r="AI112" t="s">
        <v>69</v>
      </c>
      <c r="AJ112">
        <v>20</v>
      </c>
      <c r="AK112">
        <v>10</v>
      </c>
      <c r="AL112" t="s">
        <v>73</v>
      </c>
      <c r="AM112" t="s">
        <v>77</v>
      </c>
      <c r="AN112">
        <v>-1</v>
      </c>
      <c r="AR112" t="s">
        <v>85</v>
      </c>
      <c r="AY112">
        <f>SUM('dice roll'!G60,180)</f>
        <v>180</v>
      </c>
    </row>
    <row r="113" spans="35:51" ht="12.75">
      <c r="AI113" t="s">
        <v>69</v>
      </c>
      <c r="AJ113">
        <v>20</v>
      </c>
      <c r="AK113">
        <v>10</v>
      </c>
      <c r="AL113" t="s">
        <v>73</v>
      </c>
      <c r="AM113" t="s">
        <v>77</v>
      </c>
      <c r="AN113">
        <v>-1</v>
      </c>
      <c r="AR113" t="s">
        <v>85</v>
      </c>
      <c r="AY113">
        <f>SUM('dice roll'!G61,180)</f>
        <v>180</v>
      </c>
    </row>
    <row r="114" spans="35:51" ht="12.75">
      <c r="AI114" t="s">
        <v>69</v>
      </c>
      <c r="AJ114">
        <v>20</v>
      </c>
      <c r="AK114">
        <v>10</v>
      </c>
      <c r="AL114" t="s">
        <v>73</v>
      </c>
      <c r="AM114" t="s">
        <v>77</v>
      </c>
      <c r="AN114">
        <v>-1</v>
      </c>
      <c r="AR114" t="s">
        <v>85</v>
      </c>
      <c r="AY114">
        <f>SUM('dice roll'!G62,180)</f>
        <v>180</v>
      </c>
    </row>
    <row r="115" spans="35:51" ht="12.75">
      <c r="AI115" t="s">
        <v>69</v>
      </c>
      <c r="AJ115">
        <v>20</v>
      </c>
      <c r="AK115">
        <v>10</v>
      </c>
      <c r="AL115" t="s">
        <v>73</v>
      </c>
      <c r="AM115" t="s">
        <v>77</v>
      </c>
      <c r="AN115">
        <v>-1</v>
      </c>
      <c r="AR115" t="s">
        <v>85</v>
      </c>
      <c r="AY115">
        <f>SUM('dice roll'!G63,180)</f>
        <v>180</v>
      </c>
    </row>
    <row r="116" spans="35:51" ht="12.75">
      <c r="AI116" t="s">
        <v>69</v>
      </c>
      <c r="AJ116">
        <v>20</v>
      </c>
      <c r="AK116">
        <v>10</v>
      </c>
      <c r="AL116" t="s">
        <v>73</v>
      </c>
      <c r="AM116" t="s">
        <v>77</v>
      </c>
      <c r="AN116">
        <v>-1</v>
      </c>
      <c r="AR116" t="s">
        <v>85</v>
      </c>
      <c r="AY116">
        <f>SUM('dice roll'!G64,180)</f>
        <v>180</v>
      </c>
    </row>
    <row r="117" spans="35:51" ht="12.75">
      <c r="AI117" t="s">
        <v>69</v>
      </c>
      <c r="AJ117">
        <v>20</v>
      </c>
      <c r="AK117">
        <v>10</v>
      </c>
      <c r="AL117" t="s">
        <v>73</v>
      </c>
      <c r="AM117" t="s">
        <v>77</v>
      </c>
      <c r="AN117">
        <v>-1</v>
      </c>
      <c r="AR117" t="s">
        <v>85</v>
      </c>
      <c r="AY117">
        <f>SUM('dice roll'!G60,190)</f>
        <v>190</v>
      </c>
    </row>
    <row r="118" spans="35:51" ht="12.75">
      <c r="AI118" t="s">
        <v>69</v>
      </c>
      <c r="AJ118">
        <v>20</v>
      </c>
      <c r="AK118">
        <v>10</v>
      </c>
      <c r="AL118" t="s">
        <v>73</v>
      </c>
      <c r="AM118" t="s">
        <v>77</v>
      </c>
      <c r="AN118">
        <v>-1</v>
      </c>
      <c r="AR118" t="s">
        <v>85</v>
      </c>
      <c r="AY118">
        <f>SUM('dice roll'!G61,190)</f>
        <v>190</v>
      </c>
    </row>
    <row r="119" spans="35:51" ht="12.75">
      <c r="AI119" t="s">
        <v>69</v>
      </c>
      <c r="AJ119">
        <v>20</v>
      </c>
      <c r="AK119">
        <v>10</v>
      </c>
      <c r="AL119" t="s">
        <v>73</v>
      </c>
      <c r="AM119" t="s">
        <v>77</v>
      </c>
      <c r="AN119">
        <v>-1</v>
      </c>
      <c r="AR119" t="s">
        <v>85</v>
      </c>
      <c r="AY119">
        <f>SUM('dice roll'!G62,190)</f>
        <v>190</v>
      </c>
    </row>
    <row r="120" spans="35:51" ht="12.75">
      <c r="AI120" t="s">
        <v>69</v>
      </c>
      <c r="AJ120">
        <v>20</v>
      </c>
      <c r="AK120">
        <v>10</v>
      </c>
      <c r="AL120" t="s">
        <v>73</v>
      </c>
      <c r="AM120" t="s">
        <v>77</v>
      </c>
      <c r="AN120">
        <v>-1</v>
      </c>
      <c r="AR120" t="s">
        <v>85</v>
      </c>
      <c r="AY120">
        <f>SUM('dice roll'!G63,190)</f>
        <v>190</v>
      </c>
    </row>
    <row r="121" spans="35:51" ht="12.75">
      <c r="AI121" t="s">
        <v>69</v>
      </c>
      <c r="AJ121">
        <v>20</v>
      </c>
      <c r="AK121">
        <v>10</v>
      </c>
      <c r="AL121" t="s">
        <v>73</v>
      </c>
      <c r="AM121" t="s">
        <v>77</v>
      </c>
      <c r="AN121">
        <v>-1</v>
      </c>
      <c r="AR121" t="s">
        <v>85</v>
      </c>
      <c r="AY121">
        <f>SUM('dice roll'!G64,190)</f>
        <v>190</v>
      </c>
    </row>
    <row r="122" spans="35:51" ht="12.75">
      <c r="AI122" t="s">
        <v>69</v>
      </c>
      <c r="AJ122">
        <v>20</v>
      </c>
      <c r="AK122">
        <v>10</v>
      </c>
      <c r="AL122" t="s">
        <v>73</v>
      </c>
      <c r="AM122" t="s">
        <v>77</v>
      </c>
      <c r="AN122">
        <v>-1</v>
      </c>
      <c r="AR122" t="s">
        <v>85</v>
      </c>
      <c r="AY122">
        <f>SUM('dice roll'!G60,190)</f>
        <v>190</v>
      </c>
    </row>
    <row r="123" spans="35:51" ht="12.75">
      <c r="AI123" t="s">
        <v>69</v>
      </c>
      <c r="AJ123">
        <v>20</v>
      </c>
      <c r="AK123">
        <v>10</v>
      </c>
      <c r="AL123" t="s">
        <v>73</v>
      </c>
      <c r="AM123" t="s">
        <v>77</v>
      </c>
      <c r="AN123">
        <v>-1</v>
      </c>
      <c r="AR123" t="s">
        <v>85</v>
      </c>
      <c r="AY123">
        <f>SUM('dice roll'!G61,190)</f>
        <v>190</v>
      </c>
    </row>
    <row r="124" spans="35:51" ht="12.75">
      <c r="AI124" t="s">
        <v>69</v>
      </c>
      <c r="AJ124">
        <v>20</v>
      </c>
      <c r="AK124">
        <v>10</v>
      </c>
      <c r="AL124" t="s">
        <v>73</v>
      </c>
      <c r="AM124" t="s">
        <v>77</v>
      </c>
      <c r="AN124">
        <v>-1</v>
      </c>
      <c r="AR124" t="s">
        <v>85</v>
      </c>
      <c r="AY124">
        <f>SUM('dice roll'!G62,190)</f>
        <v>190</v>
      </c>
    </row>
    <row r="125" spans="35:51" ht="12.75">
      <c r="AI125" t="s">
        <v>69</v>
      </c>
      <c r="AJ125">
        <v>20</v>
      </c>
      <c r="AK125">
        <v>10</v>
      </c>
      <c r="AL125" t="s">
        <v>73</v>
      </c>
      <c r="AM125" t="s">
        <v>77</v>
      </c>
      <c r="AN125">
        <v>-1</v>
      </c>
      <c r="AR125" t="s">
        <v>85</v>
      </c>
      <c r="AY125">
        <f>SUM('dice roll'!G63,190)</f>
        <v>190</v>
      </c>
    </row>
    <row r="126" spans="35:51" ht="12.75">
      <c r="AI126" t="s">
        <v>69</v>
      </c>
      <c r="AJ126">
        <v>20</v>
      </c>
      <c r="AK126">
        <v>10</v>
      </c>
      <c r="AL126" t="s">
        <v>73</v>
      </c>
      <c r="AM126" t="s">
        <v>77</v>
      </c>
      <c r="AN126">
        <v>-1</v>
      </c>
      <c r="AR126" t="s">
        <v>85</v>
      </c>
      <c r="AY126">
        <f>SUM('dice roll'!G64,190)</f>
        <v>190</v>
      </c>
    </row>
    <row r="127" spans="35:51" ht="12.75">
      <c r="AI127" t="s">
        <v>69</v>
      </c>
      <c r="AJ127">
        <v>20</v>
      </c>
      <c r="AK127">
        <v>10</v>
      </c>
      <c r="AL127" t="s">
        <v>73</v>
      </c>
      <c r="AM127" t="s">
        <v>77</v>
      </c>
      <c r="AN127">
        <v>-1</v>
      </c>
      <c r="AR127" t="s">
        <v>85</v>
      </c>
      <c r="AY127">
        <f>SUM('dice roll'!G60,190)</f>
        <v>190</v>
      </c>
    </row>
    <row r="128" spans="35:51" ht="12.75">
      <c r="AI128" t="s">
        <v>69</v>
      </c>
      <c r="AJ128">
        <v>20</v>
      </c>
      <c r="AK128">
        <v>10</v>
      </c>
      <c r="AL128" t="s">
        <v>73</v>
      </c>
      <c r="AM128" t="s">
        <v>77</v>
      </c>
      <c r="AN128">
        <v>-1</v>
      </c>
      <c r="AR128" t="s">
        <v>85</v>
      </c>
      <c r="AY128">
        <f>SUM('dice roll'!G61,190)</f>
        <v>190</v>
      </c>
    </row>
    <row r="129" spans="35:51" ht="12.75">
      <c r="AI129" t="s">
        <v>69</v>
      </c>
      <c r="AJ129">
        <v>20</v>
      </c>
      <c r="AK129">
        <v>10</v>
      </c>
      <c r="AL129" t="s">
        <v>73</v>
      </c>
      <c r="AM129" t="s">
        <v>77</v>
      </c>
      <c r="AN129">
        <v>-1</v>
      </c>
      <c r="AR129" t="s">
        <v>85</v>
      </c>
      <c r="AY129">
        <f>SUM('dice roll'!G62,190)</f>
        <v>190</v>
      </c>
    </row>
    <row r="130" spans="35:51" ht="12.75">
      <c r="AI130" t="s">
        <v>69</v>
      </c>
      <c r="AJ130">
        <v>20</v>
      </c>
      <c r="AK130">
        <v>10</v>
      </c>
      <c r="AL130" t="s">
        <v>73</v>
      </c>
      <c r="AM130" t="s">
        <v>77</v>
      </c>
      <c r="AN130">
        <v>-1</v>
      </c>
      <c r="AR130" t="s">
        <v>85</v>
      </c>
      <c r="AY130">
        <f>SUM('dice roll'!G63,190)</f>
        <v>190</v>
      </c>
    </row>
    <row r="131" spans="35:51" ht="12.75">
      <c r="AI131" t="s">
        <v>69</v>
      </c>
      <c r="AJ131">
        <v>20</v>
      </c>
      <c r="AK131">
        <v>10</v>
      </c>
      <c r="AL131" t="s">
        <v>73</v>
      </c>
      <c r="AM131" t="s">
        <v>77</v>
      </c>
      <c r="AN131">
        <v>-1</v>
      </c>
      <c r="AR131" t="s">
        <v>85</v>
      </c>
      <c r="AY131">
        <f>SUM('dice roll'!G64,190)</f>
        <v>190</v>
      </c>
    </row>
    <row r="132" spans="38:44" ht="12.75">
      <c r="AL132" t="s">
        <v>73</v>
      </c>
      <c r="AM132" t="s">
        <v>77</v>
      </c>
      <c r="AN132">
        <v>-1</v>
      </c>
      <c r="AR132" t="s">
        <v>85</v>
      </c>
    </row>
    <row r="133" spans="38:44" ht="12.75">
      <c r="AL133" t="s">
        <v>73</v>
      </c>
      <c r="AM133" t="s">
        <v>77</v>
      </c>
      <c r="AN133">
        <v>-1</v>
      </c>
      <c r="AR133" t="s">
        <v>85</v>
      </c>
    </row>
    <row r="134" spans="38:44" ht="12.75">
      <c r="AL134" t="s">
        <v>73</v>
      </c>
      <c r="AM134" t="s">
        <v>77</v>
      </c>
      <c r="AN134">
        <v>-1</v>
      </c>
      <c r="AR134" t="s">
        <v>85</v>
      </c>
    </row>
    <row r="135" spans="38:44" ht="12.75">
      <c r="AL135" t="s">
        <v>73</v>
      </c>
      <c r="AM135" t="s">
        <v>77</v>
      </c>
      <c r="AN135">
        <v>-1</v>
      </c>
      <c r="AR135" t="s">
        <v>85</v>
      </c>
    </row>
    <row r="136" spans="38:44" ht="12.75">
      <c r="AL136" t="s">
        <v>73</v>
      </c>
      <c r="AM136" t="s">
        <v>77</v>
      </c>
      <c r="AN136">
        <v>-1</v>
      </c>
      <c r="AR136" t="s">
        <v>85</v>
      </c>
    </row>
    <row r="137" spans="38:40" ht="12.75">
      <c r="AL137" t="s">
        <v>73</v>
      </c>
      <c r="AM137" t="s">
        <v>77</v>
      </c>
      <c r="AN137">
        <v>-1</v>
      </c>
    </row>
    <row r="138" spans="38:40" ht="12.75">
      <c r="AL138" t="s">
        <v>73</v>
      </c>
      <c r="AM138" t="s">
        <v>77</v>
      </c>
      <c r="AN138">
        <v>-1</v>
      </c>
    </row>
    <row r="139" spans="38:40" ht="12.75">
      <c r="AL139" t="s">
        <v>73</v>
      </c>
      <c r="AM139" t="s">
        <v>77</v>
      </c>
      <c r="AN139">
        <v>-1</v>
      </c>
    </row>
    <row r="140" spans="38:40" ht="12.75">
      <c r="AL140" t="s">
        <v>73</v>
      </c>
      <c r="AM140" t="s">
        <v>77</v>
      </c>
      <c r="AN140">
        <v>-1</v>
      </c>
    </row>
    <row r="141" spans="38:40" ht="12.75">
      <c r="AL141" t="s">
        <v>73</v>
      </c>
      <c r="AM141" t="s">
        <v>77</v>
      </c>
      <c r="AN141">
        <v>-1</v>
      </c>
    </row>
    <row r="142" spans="38:40" ht="12.75">
      <c r="AL142" t="s">
        <v>73</v>
      </c>
      <c r="AM142" t="s">
        <v>77</v>
      </c>
      <c r="AN142">
        <v>-1</v>
      </c>
    </row>
    <row r="143" spans="38:40" ht="12.75">
      <c r="AL143" t="s">
        <v>73</v>
      </c>
      <c r="AM143" t="s">
        <v>77</v>
      </c>
      <c r="AN143">
        <v>-1</v>
      </c>
    </row>
    <row r="144" spans="38:40" ht="12.75">
      <c r="AL144" t="s">
        <v>73</v>
      </c>
      <c r="AM144" t="s">
        <v>77</v>
      </c>
      <c r="AN144">
        <v>-1</v>
      </c>
    </row>
    <row r="145" spans="38:40" ht="12.75">
      <c r="AL145" t="s">
        <v>73</v>
      </c>
      <c r="AM145" t="s">
        <v>77</v>
      </c>
      <c r="AN145">
        <v>-1</v>
      </c>
    </row>
    <row r="146" spans="38:40" ht="12.75">
      <c r="AL146" t="s">
        <v>73</v>
      </c>
      <c r="AM146" t="s">
        <v>77</v>
      </c>
      <c r="AN146">
        <v>-1</v>
      </c>
    </row>
    <row r="147" spans="38:40" ht="12.75">
      <c r="AL147" t="s">
        <v>73</v>
      </c>
      <c r="AM147" t="s">
        <v>77</v>
      </c>
      <c r="AN147">
        <v>-1</v>
      </c>
    </row>
    <row r="148" spans="38:40" ht="12.75">
      <c r="AL148" t="s">
        <v>73</v>
      </c>
      <c r="AM148" t="s">
        <v>77</v>
      </c>
      <c r="AN148">
        <v>-1</v>
      </c>
    </row>
    <row r="149" spans="38:40" ht="12.75">
      <c r="AL149" t="s">
        <v>73</v>
      </c>
      <c r="AM149" t="s">
        <v>77</v>
      </c>
      <c r="AN149">
        <v>-1</v>
      </c>
    </row>
    <row r="150" spans="38:40" ht="12.75">
      <c r="AL150" t="s">
        <v>73</v>
      </c>
      <c r="AM150" t="s">
        <v>77</v>
      </c>
      <c r="AN150">
        <v>-1</v>
      </c>
    </row>
    <row r="151" spans="38:40" ht="12.75">
      <c r="AL151" t="s">
        <v>73</v>
      </c>
      <c r="AM151" t="s">
        <v>77</v>
      </c>
      <c r="AN151">
        <v>-1</v>
      </c>
    </row>
    <row r="152" spans="38:40" ht="12.75">
      <c r="AL152" t="s">
        <v>73</v>
      </c>
      <c r="AM152" t="s">
        <v>77</v>
      </c>
      <c r="AN152">
        <v>-1</v>
      </c>
    </row>
    <row r="153" spans="38:40" ht="12.75">
      <c r="AL153" t="s">
        <v>73</v>
      </c>
      <c r="AM153" t="s">
        <v>77</v>
      </c>
      <c r="AN153">
        <v>-1</v>
      </c>
    </row>
    <row r="154" spans="38:40" ht="12.75">
      <c r="AL154" t="s">
        <v>73</v>
      </c>
      <c r="AM154" t="s">
        <v>77</v>
      </c>
      <c r="AN154">
        <v>-1</v>
      </c>
    </row>
    <row r="155" spans="38:40" ht="12.75">
      <c r="AL155" t="s">
        <v>73</v>
      </c>
      <c r="AM155" t="s">
        <v>77</v>
      </c>
      <c r="AN155">
        <v>-1</v>
      </c>
    </row>
    <row r="156" spans="38:40" ht="12.75">
      <c r="AL156" t="s">
        <v>73</v>
      </c>
      <c r="AM156" t="s">
        <v>77</v>
      </c>
      <c r="AN156">
        <v>-1</v>
      </c>
    </row>
    <row r="157" spans="38:40" ht="12.75">
      <c r="AL157" t="s">
        <v>73</v>
      </c>
      <c r="AM157" t="s">
        <v>77</v>
      </c>
      <c r="AN157">
        <v>-1</v>
      </c>
    </row>
    <row r="158" spans="38:40" ht="12.75">
      <c r="AL158" t="s">
        <v>73</v>
      </c>
      <c r="AM158" t="s">
        <v>77</v>
      </c>
      <c r="AN158">
        <v>-1</v>
      </c>
    </row>
    <row r="159" spans="38:40" ht="12.75">
      <c r="AL159" t="s">
        <v>73</v>
      </c>
      <c r="AM159" t="s">
        <v>77</v>
      </c>
      <c r="AN159">
        <v>-1</v>
      </c>
    </row>
    <row r="160" spans="38:40" ht="12.75">
      <c r="AL160" t="s">
        <v>73</v>
      </c>
      <c r="AM160" t="s">
        <v>77</v>
      </c>
      <c r="AN160">
        <v>-1</v>
      </c>
    </row>
    <row r="161" spans="38:40" ht="12.75">
      <c r="AL161" t="s">
        <v>73</v>
      </c>
      <c r="AM161" t="s">
        <v>77</v>
      </c>
      <c r="AN161">
        <v>-1</v>
      </c>
    </row>
  </sheetData>
  <mergeCells count="8">
    <mergeCell ref="U4:V4"/>
    <mergeCell ref="U5:V5"/>
    <mergeCell ref="U6:V6"/>
    <mergeCell ref="U7:V7"/>
    <mergeCell ref="U8:V8"/>
    <mergeCell ref="V36:X36"/>
    <mergeCell ref="U16:V16"/>
    <mergeCell ref="U15:V15"/>
  </mergeCells>
  <printOptions/>
  <pageMargins left="0.75" right="0.75" top="1" bottom="1" header="0.5" footer="0.5"/>
  <pageSetup horizontalDpi="300" verticalDpi="3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AF21"/>
  <sheetViews>
    <sheetView showGridLines="0" showRowColHeaders="0" workbookViewId="0" topLeftCell="D1">
      <selection activeCell="D1" sqref="D1"/>
    </sheetView>
  </sheetViews>
  <sheetFormatPr defaultColWidth="9.140625" defaultRowHeight="12.75"/>
  <cols>
    <col min="1" max="3" width="0" style="0" hidden="1" customWidth="1"/>
    <col min="11" max="11" width="2.8515625" style="0" customWidth="1"/>
    <col min="27" max="33" width="0" style="0" hidden="1" customWidth="1"/>
  </cols>
  <sheetData>
    <row r="1" spans="1:32" ht="12.75">
      <c r="A1">
        <f>INDEX('floating math'!J9,1)</f>
        <v>-14</v>
      </c>
      <c r="B1" t="s">
        <v>789</v>
      </c>
      <c r="D1" s="53"/>
      <c r="AA1" t="s">
        <v>209</v>
      </c>
      <c r="AC1" t="s">
        <v>211</v>
      </c>
      <c r="AD1" t="s">
        <v>793</v>
      </c>
      <c r="AE1" t="s">
        <v>794</v>
      </c>
      <c r="AF1" t="s">
        <v>795</v>
      </c>
    </row>
    <row r="2" spans="1:32" ht="12.75">
      <c r="A2">
        <v>2</v>
      </c>
      <c r="B2" t="s">
        <v>790</v>
      </c>
      <c r="AC2">
        <v>1</v>
      </c>
      <c r="AD2">
        <v>17</v>
      </c>
      <c r="AE2">
        <v>20</v>
      </c>
      <c r="AF2">
        <v>6</v>
      </c>
    </row>
    <row r="3" spans="1:32" ht="12.75">
      <c r="A3" t="str">
        <f>INDEX(AA2:AA11,A2)</f>
        <v>Lawful-good</v>
      </c>
      <c r="B3" t="s">
        <v>791</v>
      </c>
      <c r="AA3" t="s">
        <v>796</v>
      </c>
      <c r="AC3">
        <v>2</v>
      </c>
      <c r="AD3">
        <v>25</v>
      </c>
      <c r="AE3">
        <v>30</v>
      </c>
      <c r="AF3">
        <v>9</v>
      </c>
    </row>
    <row r="4" spans="27:32" ht="12.75">
      <c r="AA4" t="s">
        <v>797</v>
      </c>
      <c r="AC4">
        <v>3</v>
      </c>
      <c r="AD4">
        <v>33</v>
      </c>
      <c r="AE4">
        <v>40</v>
      </c>
      <c r="AF4">
        <v>12</v>
      </c>
    </row>
    <row r="5" spans="27:32" ht="12.75">
      <c r="AA5" t="s">
        <v>798</v>
      </c>
      <c r="AC5">
        <v>4</v>
      </c>
      <c r="AD5">
        <v>41</v>
      </c>
      <c r="AE5">
        <v>50</v>
      </c>
      <c r="AF5">
        <v>15</v>
      </c>
    </row>
    <row r="6" spans="27:29" ht="12.75">
      <c r="AA6" t="s">
        <v>799</v>
      </c>
      <c r="AC6">
        <v>5</v>
      </c>
    </row>
    <row r="7" spans="6:29" ht="12.75">
      <c r="F7" t="s">
        <v>209</v>
      </c>
      <c r="AA7" t="s">
        <v>800</v>
      </c>
      <c r="AC7">
        <v>6</v>
      </c>
    </row>
    <row r="8" spans="27:29" ht="12.75">
      <c r="AA8" t="s">
        <v>801</v>
      </c>
      <c r="AC8">
        <v>7</v>
      </c>
    </row>
    <row r="9" spans="1:29" ht="12.75">
      <c r="A9">
        <v>1</v>
      </c>
      <c r="B9" t="s">
        <v>792</v>
      </c>
      <c r="AA9" t="s">
        <v>802</v>
      </c>
      <c r="AC9">
        <v>8</v>
      </c>
    </row>
    <row r="10" spans="1:29" ht="12.75">
      <c r="A10">
        <f>IF(H11&gt;F11,1,0)</f>
        <v>0</v>
      </c>
      <c r="B10" t="s">
        <v>89</v>
      </c>
      <c r="F10" t="s">
        <v>87</v>
      </c>
      <c r="H10" t="s">
        <v>601</v>
      </c>
      <c r="J10" t="s">
        <v>90</v>
      </c>
      <c r="AA10" t="s">
        <v>803</v>
      </c>
      <c r="AC10">
        <v>9</v>
      </c>
    </row>
    <row r="11" spans="1:29" ht="12.75">
      <c r="A11">
        <f>IF(H11+1&gt;J11,1,0)</f>
        <v>0</v>
      </c>
      <c r="B11" t="s">
        <v>90</v>
      </c>
      <c r="F11">
        <f>INDEX(AF2:AF21,1)</f>
        <v>6</v>
      </c>
      <c r="H11">
        <f>A1</f>
        <v>-14</v>
      </c>
      <c r="J11">
        <f>INDEX(AD2:AD21,1)</f>
        <v>17</v>
      </c>
      <c r="K11" s="8" t="s">
        <v>972</v>
      </c>
      <c r="L11" s="4">
        <f>INDEX(AE2:AE21,1)</f>
        <v>20</v>
      </c>
      <c r="AA11" t="s">
        <v>804</v>
      </c>
      <c r="AC11">
        <v>10</v>
      </c>
    </row>
    <row r="12" spans="1:29" ht="12.75">
      <c r="A12">
        <f>IF(H11&gt;L11,1,0)</f>
        <v>0</v>
      </c>
      <c r="B12" t="s">
        <v>806</v>
      </c>
      <c r="AC12">
        <v>11</v>
      </c>
    </row>
    <row r="13" spans="1:29" ht="12.75">
      <c r="A13">
        <f>SUM(A9:A12)</f>
        <v>1</v>
      </c>
      <c r="B13" t="s">
        <v>805</v>
      </c>
      <c r="F13" t="s">
        <v>807</v>
      </c>
      <c r="H13" s="197" t="str">
        <f>INDEX(B9:B12,A13)</f>
        <v>Dishonorable</v>
      </c>
      <c r="I13" s="197"/>
      <c r="AC13">
        <v>12</v>
      </c>
    </row>
    <row r="14" ht="12.75">
      <c r="AC14">
        <v>13</v>
      </c>
    </row>
    <row r="15" ht="12.75">
      <c r="AC15">
        <v>14</v>
      </c>
    </row>
    <row r="16" ht="12.75">
      <c r="AC16">
        <v>15</v>
      </c>
    </row>
    <row r="17" ht="12.75">
      <c r="AC17">
        <v>16</v>
      </c>
    </row>
    <row r="18" ht="12.75">
      <c r="AC18">
        <v>17</v>
      </c>
    </row>
    <row r="19" ht="12.75">
      <c r="AC19">
        <v>18</v>
      </c>
    </row>
    <row r="20" ht="12.75">
      <c r="AC20">
        <v>19</v>
      </c>
    </row>
    <row r="21" ht="12.75">
      <c r="AC21">
        <v>20</v>
      </c>
    </row>
  </sheetData>
  <mergeCells count="1">
    <mergeCell ref="H13:I13"/>
  </mergeCells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/>
  <dimension ref="A1:AF126"/>
  <sheetViews>
    <sheetView showGridLines="0" showRowColHeaders="0" workbookViewId="0" topLeftCell="G1">
      <selection activeCell="Z1" sqref="Z1:AP16384"/>
    </sheetView>
  </sheetViews>
  <sheetFormatPr defaultColWidth="9.140625" defaultRowHeight="12.75"/>
  <cols>
    <col min="1" max="6" width="0" style="0" hidden="1" customWidth="1"/>
    <col min="14" max="15" width="6.57421875" style="0" customWidth="1"/>
    <col min="26" max="29" width="0" style="0" hidden="1" customWidth="1"/>
    <col min="30" max="30" width="0" style="1" hidden="1" customWidth="1"/>
    <col min="31" max="31" width="32.28125" style="0" hidden="1" customWidth="1"/>
    <col min="32" max="32" width="0" style="0" hidden="1" customWidth="1"/>
    <col min="33" max="33" width="2.421875" style="0" hidden="1" customWidth="1"/>
    <col min="34" max="34" width="3.00390625" style="0" hidden="1" customWidth="1"/>
    <col min="35" max="35" width="2.00390625" style="0" hidden="1" customWidth="1"/>
    <col min="36" max="37" width="2.28125" style="0" hidden="1" customWidth="1"/>
    <col min="38" max="38" width="2.7109375" style="0" hidden="1" customWidth="1"/>
    <col min="39" max="39" width="1.57421875" style="0" hidden="1" customWidth="1"/>
    <col min="40" max="40" width="2.140625" style="0" hidden="1" customWidth="1"/>
    <col min="41" max="41" width="3.28125" style="0" hidden="1" customWidth="1"/>
    <col min="42" max="42" width="0" style="0" hidden="1" customWidth="1"/>
  </cols>
  <sheetData>
    <row r="1" spans="1:32" ht="12.75">
      <c r="A1">
        <f>INDEX('Chapter 4'!U6:V6,1)</f>
        <v>11</v>
      </c>
      <c r="B1" t="s">
        <v>915</v>
      </c>
      <c r="G1" s="53"/>
      <c r="AA1" s="16" t="s">
        <v>808</v>
      </c>
      <c r="AB1" s="17"/>
      <c r="AC1" s="17"/>
      <c r="AD1" s="167" t="s">
        <v>828</v>
      </c>
      <c r="AE1" s="17"/>
      <c r="AF1" s="18"/>
    </row>
    <row r="2" spans="2:32" ht="12.75">
      <c r="B2" t="s">
        <v>916</v>
      </c>
      <c r="AA2" s="19" t="s">
        <v>809</v>
      </c>
      <c r="AB2" s="6"/>
      <c r="AC2" s="6"/>
      <c r="AD2" s="146" t="s">
        <v>829</v>
      </c>
      <c r="AE2" s="6"/>
      <c r="AF2" s="20"/>
    </row>
    <row r="3" spans="1:32" ht="12.75">
      <c r="A3">
        <f>INDEX('floating math'!J2,1)</f>
        <v>1</v>
      </c>
      <c r="B3" t="s">
        <v>0</v>
      </c>
      <c r="C3" s="55">
        <f>INDEX('floating math'!J11,1)</f>
        <v>0</v>
      </c>
      <c r="I3" t="s">
        <v>917</v>
      </c>
      <c r="AA3" s="19" t="s">
        <v>810</v>
      </c>
      <c r="AB3" s="6" t="s">
        <v>811</v>
      </c>
      <c r="AC3" s="6"/>
      <c r="AD3" s="146" t="s">
        <v>810</v>
      </c>
      <c r="AE3" s="6" t="s">
        <v>830</v>
      </c>
      <c r="AF3" s="20" t="s">
        <v>831</v>
      </c>
    </row>
    <row r="4" spans="1:32" ht="12.75">
      <c r="A4">
        <f>INDEX('floating math'!J3,1)</f>
        <v>1</v>
      </c>
      <c r="B4" t="s">
        <v>3</v>
      </c>
      <c r="C4" s="55">
        <f>INDEX('floating math'!J12,1)</f>
        <v>0</v>
      </c>
      <c r="AA4" s="146" t="s">
        <v>820</v>
      </c>
      <c r="AB4" s="6" t="s">
        <v>812</v>
      </c>
      <c r="AC4" s="6"/>
      <c r="AD4" s="146" t="s">
        <v>844</v>
      </c>
      <c r="AE4" s="6" t="s">
        <v>832</v>
      </c>
      <c r="AF4" s="20">
        <v>5</v>
      </c>
    </row>
    <row r="5" spans="1:32" ht="12.75">
      <c r="A5">
        <f>INDEX('floating math'!J4,1)</f>
        <v>1</v>
      </c>
      <c r="B5" t="s">
        <v>4</v>
      </c>
      <c r="C5" s="55">
        <f>INDEX('floating math'!J13,1)</f>
        <v>0</v>
      </c>
      <c r="I5" t="s">
        <v>918</v>
      </c>
      <c r="AA5" s="146" t="s">
        <v>821</v>
      </c>
      <c r="AB5" s="6" t="s">
        <v>813</v>
      </c>
      <c r="AC5" s="6"/>
      <c r="AD5" s="146" t="s">
        <v>845</v>
      </c>
      <c r="AE5" s="6" t="s">
        <v>833</v>
      </c>
      <c r="AF5" s="20">
        <v>7</v>
      </c>
    </row>
    <row r="6" spans="1:32" ht="12.75">
      <c r="A6">
        <f>INDEX('floating math'!J5,1)</f>
        <v>1</v>
      </c>
      <c r="B6" t="s">
        <v>1</v>
      </c>
      <c r="C6" s="55">
        <f>INDEX('floating math'!J14,1)</f>
        <v>0</v>
      </c>
      <c r="I6" t="s">
        <v>919</v>
      </c>
      <c r="AA6" s="146" t="s">
        <v>822</v>
      </c>
      <c r="AB6" s="6" t="s">
        <v>814</v>
      </c>
      <c r="AC6" s="6"/>
      <c r="AD6" s="146" t="s">
        <v>846</v>
      </c>
      <c r="AE6" s="6" t="s">
        <v>834</v>
      </c>
      <c r="AF6" s="20">
        <v>5</v>
      </c>
    </row>
    <row r="7" spans="1:32" ht="12.75">
      <c r="A7">
        <f>INDEX('floating math'!J6,1)</f>
        <v>1</v>
      </c>
      <c r="B7" t="s">
        <v>2</v>
      </c>
      <c r="C7" s="55">
        <f>INDEX('floating math'!J15,1)</f>
        <v>0</v>
      </c>
      <c r="AA7" s="146" t="s">
        <v>823</v>
      </c>
      <c r="AB7" s="6" t="s">
        <v>815</v>
      </c>
      <c r="AC7" s="6"/>
      <c r="AD7" s="146" t="s">
        <v>847</v>
      </c>
      <c r="AE7" s="6" t="s">
        <v>835</v>
      </c>
      <c r="AF7" s="20">
        <v>10</v>
      </c>
    </row>
    <row r="8" spans="1:32" ht="12.75">
      <c r="A8">
        <f>INDEX('floating math'!J7,1)</f>
        <v>1</v>
      </c>
      <c r="B8" t="s">
        <v>5</v>
      </c>
      <c r="C8" s="55">
        <f>INDEX('floating math'!J16,1)</f>
        <v>0</v>
      </c>
      <c r="AA8" s="146" t="s">
        <v>824</v>
      </c>
      <c r="AB8" s="6" t="s">
        <v>816</v>
      </c>
      <c r="AC8" s="6"/>
      <c r="AD8" s="146" t="s">
        <v>848</v>
      </c>
      <c r="AE8" s="6" t="s">
        <v>836</v>
      </c>
      <c r="AF8" s="20">
        <v>5</v>
      </c>
    </row>
    <row r="9" spans="1:32" ht="12.75">
      <c r="A9">
        <f>INDEX('floating math'!J8,1)</f>
        <v>-8</v>
      </c>
      <c r="B9" t="s">
        <v>6</v>
      </c>
      <c r="C9" s="55">
        <f>INDEX('floating math'!J17,1)</f>
        <v>0</v>
      </c>
      <c r="I9" t="s">
        <v>920</v>
      </c>
      <c r="L9" s="150">
        <v>0</v>
      </c>
      <c r="AA9" s="146" t="s">
        <v>825</v>
      </c>
      <c r="AB9" s="6" t="s">
        <v>817</v>
      </c>
      <c r="AC9" s="6"/>
      <c r="AD9" s="146" t="s">
        <v>849</v>
      </c>
      <c r="AE9" s="6" t="s">
        <v>837</v>
      </c>
      <c r="AF9" s="20">
        <v>8</v>
      </c>
    </row>
    <row r="10" spans="1:32" ht="12.75">
      <c r="A10">
        <f>INDEX('floating math'!J9,1)</f>
        <v>-14</v>
      </c>
      <c r="B10" t="s">
        <v>107</v>
      </c>
      <c r="C10" s="55">
        <f>INDEX('floating math'!J18,1)</f>
        <v>0</v>
      </c>
      <c r="I10" t="s">
        <v>921</v>
      </c>
      <c r="L10" s="150">
        <v>0</v>
      </c>
      <c r="AA10" s="146" t="s">
        <v>826</v>
      </c>
      <c r="AB10" s="6" t="s">
        <v>818</v>
      </c>
      <c r="AC10" s="6"/>
      <c r="AD10" s="146" t="s">
        <v>850</v>
      </c>
      <c r="AE10" s="6" t="s">
        <v>838</v>
      </c>
      <c r="AF10" s="20">
        <v>5</v>
      </c>
    </row>
    <row r="11" spans="27:32" ht="12.75">
      <c r="AA11" s="147" t="s">
        <v>827</v>
      </c>
      <c r="AB11" s="25" t="s">
        <v>819</v>
      </c>
      <c r="AC11" s="25"/>
      <c r="AD11" s="146" t="s">
        <v>851</v>
      </c>
      <c r="AE11" s="6" t="s">
        <v>839</v>
      </c>
      <c r="AF11" s="20">
        <v>5</v>
      </c>
    </row>
    <row r="12" spans="1:32" ht="12.75">
      <c r="A12">
        <f>INDEX(L9,1)</f>
        <v>0</v>
      </c>
      <c r="B12" t="s">
        <v>202</v>
      </c>
      <c r="AD12" s="146" t="s">
        <v>852</v>
      </c>
      <c r="AE12" s="6" t="s">
        <v>840</v>
      </c>
      <c r="AF12" s="20">
        <v>10</v>
      </c>
    </row>
    <row r="13" spans="1:32" ht="12.75">
      <c r="A13">
        <f>INDEX(L10,1)</f>
        <v>0</v>
      </c>
      <c r="B13" t="s">
        <v>922</v>
      </c>
      <c r="I13" t="s">
        <v>977</v>
      </c>
      <c r="AD13" s="146" t="s">
        <v>853</v>
      </c>
      <c r="AE13" s="6" t="s">
        <v>841</v>
      </c>
      <c r="AF13" s="20">
        <v>5</v>
      </c>
    </row>
    <row r="14" spans="30:32" ht="12.75">
      <c r="AD14" s="146" t="s">
        <v>854</v>
      </c>
      <c r="AE14" s="6" t="s">
        <v>842</v>
      </c>
      <c r="AF14" s="20">
        <v>0</v>
      </c>
    </row>
    <row r="15" spans="1:32" ht="12.75">
      <c r="A15">
        <f>0-A12</f>
        <v>0</v>
      </c>
      <c r="B15" t="s">
        <v>923</v>
      </c>
      <c r="J15" t="s">
        <v>925</v>
      </c>
      <c r="L15" t="s">
        <v>926</v>
      </c>
      <c r="N15" t="s">
        <v>927</v>
      </c>
      <c r="AD15" s="147" t="s">
        <v>855</v>
      </c>
      <c r="AE15" s="25" t="s">
        <v>843</v>
      </c>
      <c r="AF15" s="26">
        <v>0</v>
      </c>
    </row>
    <row r="16" spans="10:32" ht="12.75">
      <c r="J16" s="150">
        <v>0</v>
      </c>
      <c r="K16" s="8" t="s">
        <v>0</v>
      </c>
      <c r="L16" s="150">
        <v>0</v>
      </c>
      <c r="N16">
        <f aca="true" t="shared" si="0" ref="N16:N22">A3</f>
        <v>1</v>
      </c>
      <c r="O16" s="55">
        <f aca="true" t="shared" si="1" ref="O16:O22">C3</f>
        <v>0</v>
      </c>
      <c r="AD16" s="167" t="s">
        <v>856</v>
      </c>
      <c r="AE16" s="17"/>
      <c r="AF16" s="18"/>
    </row>
    <row r="17" spans="1:32" ht="12.75">
      <c r="A17">
        <f>SUM(A13,A15)</f>
        <v>0</v>
      </c>
      <c r="B17" t="s">
        <v>924</v>
      </c>
      <c r="J17" s="150">
        <v>0</v>
      </c>
      <c r="K17" s="8" t="s">
        <v>3</v>
      </c>
      <c r="L17" s="150">
        <v>0</v>
      </c>
      <c r="N17">
        <f t="shared" si="0"/>
        <v>1</v>
      </c>
      <c r="O17" s="55">
        <f t="shared" si="1"/>
        <v>0</v>
      </c>
      <c r="AD17" s="146" t="s">
        <v>829</v>
      </c>
      <c r="AE17" s="6"/>
      <c r="AF17" s="20"/>
    </row>
    <row r="18" spans="10:32" ht="12.75">
      <c r="J18" s="150">
        <v>0</v>
      </c>
      <c r="K18" s="8" t="s">
        <v>4</v>
      </c>
      <c r="L18" s="150">
        <v>0</v>
      </c>
      <c r="N18">
        <f t="shared" si="0"/>
        <v>1</v>
      </c>
      <c r="O18" s="55">
        <f t="shared" si="1"/>
        <v>0</v>
      </c>
      <c r="AD18" s="146" t="s">
        <v>810</v>
      </c>
      <c r="AE18" s="6" t="s">
        <v>830</v>
      </c>
      <c r="AF18" s="20" t="s">
        <v>396</v>
      </c>
    </row>
    <row r="19" spans="10:32" ht="12.75">
      <c r="J19" s="150">
        <v>0</v>
      </c>
      <c r="K19" s="8" t="s">
        <v>1</v>
      </c>
      <c r="L19" s="150">
        <v>0</v>
      </c>
      <c r="N19">
        <f t="shared" si="0"/>
        <v>1</v>
      </c>
      <c r="O19" s="55">
        <f t="shared" si="1"/>
        <v>0</v>
      </c>
      <c r="AD19" s="146" t="s">
        <v>885</v>
      </c>
      <c r="AE19" s="6" t="s">
        <v>857</v>
      </c>
      <c r="AF19" s="20">
        <v>6</v>
      </c>
    </row>
    <row r="20" spans="10:32" ht="12.75">
      <c r="J20" s="150">
        <v>0</v>
      </c>
      <c r="K20" s="8" t="s">
        <v>2</v>
      </c>
      <c r="L20" s="150">
        <v>0</v>
      </c>
      <c r="N20">
        <f t="shared" si="0"/>
        <v>1</v>
      </c>
      <c r="O20" s="55">
        <f t="shared" si="1"/>
        <v>0</v>
      </c>
      <c r="AD20" s="146" t="s">
        <v>886</v>
      </c>
      <c r="AE20" s="6" t="s">
        <v>858</v>
      </c>
      <c r="AF20" s="20">
        <v>7</v>
      </c>
    </row>
    <row r="21" spans="10:32" ht="12.75">
      <c r="J21" s="150">
        <v>0</v>
      </c>
      <c r="K21" s="8" t="s">
        <v>5</v>
      </c>
      <c r="L21" s="150">
        <v>0</v>
      </c>
      <c r="N21">
        <f t="shared" si="0"/>
        <v>1</v>
      </c>
      <c r="O21" s="55">
        <f t="shared" si="1"/>
        <v>0</v>
      </c>
      <c r="AD21" s="146" t="s">
        <v>887</v>
      </c>
      <c r="AE21" s="6" t="s">
        <v>859</v>
      </c>
      <c r="AF21" s="20">
        <v>5</v>
      </c>
    </row>
    <row r="22" spans="10:32" ht="12.75">
      <c r="J22" s="150">
        <v>0</v>
      </c>
      <c r="K22" s="8" t="s">
        <v>6</v>
      </c>
      <c r="L22" s="150">
        <v>0</v>
      </c>
      <c r="N22">
        <f t="shared" si="0"/>
        <v>-8</v>
      </c>
      <c r="O22" s="55">
        <f t="shared" si="1"/>
        <v>0</v>
      </c>
      <c r="AD22" s="146" t="s">
        <v>888</v>
      </c>
      <c r="AE22" s="6" t="s">
        <v>860</v>
      </c>
      <c r="AF22" s="20">
        <v>8</v>
      </c>
    </row>
    <row r="23" spans="30:32" ht="12.75">
      <c r="AD23" s="146" t="s">
        <v>889</v>
      </c>
      <c r="AE23" s="6" t="s">
        <v>861</v>
      </c>
      <c r="AF23" s="20">
        <v>5</v>
      </c>
    </row>
    <row r="24" spans="30:32" ht="12.75">
      <c r="AD24" s="146" t="s">
        <v>890</v>
      </c>
      <c r="AE24" s="6" t="s">
        <v>862</v>
      </c>
      <c r="AF24" s="20">
        <v>5</v>
      </c>
    </row>
    <row r="25" spans="30:32" ht="12.75">
      <c r="AD25" s="146" t="s">
        <v>891</v>
      </c>
      <c r="AE25" s="6" t="s">
        <v>863</v>
      </c>
      <c r="AF25" s="20">
        <v>8</v>
      </c>
    </row>
    <row r="26" spans="1:32" ht="12.75">
      <c r="A26" t="s">
        <v>933</v>
      </c>
      <c r="B26" t="s">
        <v>777</v>
      </c>
      <c r="C26" t="s">
        <v>931</v>
      </c>
      <c r="D26" t="s">
        <v>932</v>
      </c>
      <c r="E26" t="s">
        <v>934</v>
      </c>
      <c r="F26" t="s">
        <v>935</v>
      </c>
      <c r="G26" t="s">
        <v>680</v>
      </c>
      <c r="AD26" s="146" t="s">
        <v>892</v>
      </c>
      <c r="AE26" s="6" t="s">
        <v>864</v>
      </c>
      <c r="AF26" s="20">
        <v>6</v>
      </c>
    </row>
    <row r="27" spans="1:32" ht="12.75">
      <c r="A27">
        <f aca="true" t="shared" si="2" ref="A27:A33">A3</f>
        <v>1</v>
      </c>
      <c r="B27" s="55">
        <f aca="true" t="shared" si="3" ref="B27:B33">C3</f>
        <v>0</v>
      </c>
      <c r="C27">
        <f aca="true" t="shared" si="4" ref="C27:C33">L16*0.01</f>
        <v>0</v>
      </c>
      <c r="D27">
        <f aca="true" t="shared" si="5" ref="D27:D33">SUM(B27:C27)</f>
        <v>0</v>
      </c>
      <c r="E27">
        <f>J16</f>
        <v>0</v>
      </c>
      <c r="F27">
        <f aca="true" t="shared" si="6" ref="F27:F33">D27-E27</f>
        <v>0</v>
      </c>
      <c r="G27" s="55" t="s">
        <v>680</v>
      </c>
      <c r="AD27" s="146" t="s">
        <v>893</v>
      </c>
      <c r="AE27" s="6" t="s">
        <v>865</v>
      </c>
      <c r="AF27" s="20">
        <v>6</v>
      </c>
    </row>
    <row r="28" spans="1:32" ht="12.75">
      <c r="A28">
        <f t="shared" si="2"/>
        <v>1</v>
      </c>
      <c r="B28" s="55">
        <f t="shared" si="3"/>
        <v>0</v>
      </c>
      <c r="C28">
        <f t="shared" si="4"/>
        <v>0</v>
      </c>
      <c r="D28">
        <f t="shared" si="5"/>
        <v>0</v>
      </c>
      <c r="E28">
        <f>J17</f>
        <v>0</v>
      </c>
      <c r="F28">
        <f t="shared" si="6"/>
        <v>0</v>
      </c>
      <c r="G28" s="55" t="s">
        <v>680</v>
      </c>
      <c r="AD28" s="146" t="s">
        <v>853</v>
      </c>
      <c r="AE28" s="6" t="s">
        <v>866</v>
      </c>
      <c r="AF28" s="20">
        <v>6</v>
      </c>
    </row>
    <row r="29" spans="1:32" ht="12.75">
      <c r="A29">
        <f t="shared" si="2"/>
        <v>1</v>
      </c>
      <c r="B29" s="55">
        <f t="shared" si="3"/>
        <v>0</v>
      </c>
      <c r="C29">
        <f t="shared" si="4"/>
        <v>0</v>
      </c>
      <c r="D29">
        <f t="shared" si="5"/>
        <v>0</v>
      </c>
      <c r="E29">
        <f>J18</f>
        <v>0</v>
      </c>
      <c r="F29">
        <f t="shared" si="6"/>
        <v>0</v>
      </c>
      <c r="G29" s="55" t="s">
        <v>680</v>
      </c>
      <c r="AD29" s="146" t="s">
        <v>854</v>
      </c>
      <c r="AE29" s="6" t="s">
        <v>867</v>
      </c>
      <c r="AF29" s="20"/>
    </row>
    <row r="30" spans="1:32" ht="12.75">
      <c r="A30">
        <f t="shared" si="2"/>
        <v>1</v>
      </c>
      <c r="B30" s="55">
        <f t="shared" si="3"/>
        <v>0</v>
      </c>
      <c r="C30">
        <f t="shared" si="4"/>
        <v>0</v>
      </c>
      <c r="D30">
        <f t="shared" si="5"/>
        <v>0</v>
      </c>
      <c r="E30">
        <f>J19</f>
        <v>0</v>
      </c>
      <c r="F30">
        <f t="shared" si="6"/>
        <v>0</v>
      </c>
      <c r="G30" s="55" t="s">
        <v>680</v>
      </c>
      <c r="AD30" s="147" t="s">
        <v>855</v>
      </c>
      <c r="AE30" s="25" t="s">
        <v>868</v>
      </c>
      <c r="AF30" s="26"/>
    </row>
    <row r="31" spans="1:32" ht="12.75">
      <c r="A31">
        <f t="shared" si="2"/>
        <v>1</v>
      </c>
      <c r="B31" s="55">
        <f t="shared" si="3"/>
        <v>0</v>
      </c>
      <c r="C31">
        <f t="shared" si="4"/>
        <v>0</v>
      </c>
      <c r="D31">
        <f t="shared" si="5"/>
        <v>0</v>
      </c>
      <c r="E31">
        <f>J11</f>
        <v>0</v>
      </c>
      <c r="F31">
        <f t="shared" si="6"/>
        <v>0</v>
      </c>
      <c r="G31" s="55" t="s">
        <v>680</v>
      </c>
      <c r="AD31" s="167" t="s">
        <v>869</v>
      </c>
      <c r="AE31" s="17"/>
      <c r="AF31" s="18"/>
    </row>
    <row r="32" spans="1:32" ht="12.75">
      <c r="A32">
        <f t="shared" si="2"/>
        <v>1</v>
      </c>
      <c r="B32" s="55">
        <f t="shared" si="3"/>
        <v>0</v>
      </c>
      <c r="C32">
        <f t="shared" si="4"/>
        <v>0</v>
      </c>
      <c r="D32">
        <f t="shared" si="5"/>
        <v>0</v>
      </c>
      <c r="E32">
        <f>J12</f>
        <v>0</v>
      </c>
      <c r="F32">
        <f t="shared" si="6"/>
        <v>0</v>
      </c>
      <c r="G32" s="55" t="s">
        <v>680</v>
      </c>
      <c r="AD32" s="146" t="s">
        <v>870</v>
      </c>
      <c r="AE32" s="6"/>
      <c r="AF32" s="20"/>
    </row>
    <row r="33" spans="1:32" ht="12.75">
      <c r="A33">
        <f t="shared" si="2"/>
        <v>-8</v>
      </c>
      <c r="B33" s="55">
        <f t="shared" si="3"/>
        <v>0</v>
      </c>
      <c r="C33">
        <f t="shared" si="4"/>
        <v>0</v>
      </c>
      <c r="D33">
        <f t="shared" si="5"/>
        <v>0</v>
      </c>
      <c r="E33">
        <f>J13</f>
        <v>0</v>
      </c>
      <c r="F33">
        <f t="shared" si="6"/>
        <v>0</v>
      </c>
      <c r="G33" s="55" t="s">
        <v>680</v>
      </c>
      <c r="AD33" s="146" t="s">
        <v>810</v>
      </c>
      <c r="AE33" s="6" t="s">
        <v>830</v>
      </c>
      <c r="AF33" s="20" t="s">
        <v>831</v>
      </c>
    </row>
    <row r="34" spans="30:32" ht="12.75">
      <c r="AD34" s="146" t="s">
        <v>878</v>
      </c>
      <c r="AE34" s="6" t="s">
        <v>871</v>
      </c>
      <c r="AF34" s="20">
        <v>8</v>
      </c>
    </row>
    <row r="35" spans="1:32" ht="12.75">
      <c r="A35" t="s">
        <v>0</v>
      </c>
      <c r="B35" t="s">
        <v>1</v>
      </c>
      <c r="C35" t="s">
        <v>2</v>
      </c>
      <c r="D35" t="s">
        <v>3</v>
      </c>
      <c r="E35" t="s">
        <v>4</v>
      </c>
      <c r="F35" t="s">
        <v>5</v>
      </c>
      <c r="AD35" s="146" t="s">
        <v>879</v>
      </c>
      <c r="AE35" s="6" t="s">
        <v>872</v>
      </c>
      <c r="AF35" s="20">
        <v>5</v>
      </c>
    </row>
    <row r="36" spans="1:32" ht="12.75">
      <c r="A36" s="151">
        <f>D27</f>
        <v>0</v>
      </c>
      <c r="B36">
        <f>D28</f>
        <v>0</v>
      </c>
      <c r="C36">
        <f>D29</f>
        <v>0</v>
      </c>
      <c r="D36">
        <f>D30</f>
        <v>0</v>
      </c>
      <c r="E36">
        <f>D31</f>
        <v>0</v>
      </c>
      <c r="F36">
        <f>D32</f>
        <v>0</v>
      </c>
      <c r="AD36" s="146" t="s">
        <v>880</v>
      </c>
      <c r="AE36" s="6" t="s">
        <v>873</v>
      </c>
      <c r="AF36" s="20">
        <v>7</v>
      </c>
    </row>
    <row r="37" spans="1:32" ht="12.75">
      <c r="A37" s="152">
        <f aca="true" t="shared" si="7" ref="A37:F37">IF(A36&gt;1,1,0)</f>
        <v>0</v>
      </c>
      <c r="B37" s="152">
        <f t="shared" si="7"/>
        <v>0</v>
      </c>
      <c r="C37" s="152">
        <f t="shared" si="7"/>
        <v>0</v>
      </c>
      <c r="D37" s="152">
        <f t="shared" si="7"/>
        <v>0</v>
      </c>
      <c r="E37" s="152">
        <f t="shared" si="7"/>
        <v>0</v>
      </c>
      <c r="F37" s="152">
        <f t="shared" si="7"/>
        <v>0</v>
      </c>
      <c r="AD37" s="146" t="s">
        <v>881</v>
      </c>
      <c r="AE37" s="6" t="s">
        <v>874</v>
      </c>
      <c r="AF37" s="20">
        <v>5</v>
      </c>
    </row>
    <row r="38" spans="1:32" ht="12.75">
      <c r="A38" s="152">
        <f aca="true" t="shared" si="8" ref="A38:F38">IF(A36&gt;2,1,0)</f>
        <v>0</v>
      </c>
      <c r="B38" s="152">
        <f t="shared" si="8"/>
        <v>0</v>
      </c>
      <c r="C38" s="152">
        <f t="shared" si="8"/>
        <v>0</v>
      </c>
      <c r="D38" s="152">
        <f t="shared" si="8"/>
        <v>0</v>
      </c>
      <c r="E38" s="152">
        <f t="shared" si="8"/>
        <v>0</v>
      </c>
      <c r="F38" s="152">
        <f t="shared" si="8"/>
        <v>0</v>
      </c>
      <c r="AD38" s="146" t="s">
        <v>882</v>
      </c>
      <c r="AE38" s="6" t="s">
        <v>875</v>
      </c>
      <c r="AF38" s="20">
        <v>7</v>
      </c>
    </row>
    <row r="39" spans="1:32" ht="12.75">
      <c r="A39" s="152">
        <f aca="true" t="shared" si="9" ref="A39:F39">IF(A36&gt;3,1,0)</f>
        <v>0</v>
      </c>
      <c r="B39" s="152">
        <f t="shared" si="9"/>
        <v>0</v>
      </c>
      <c r="C39" s="152">
        <f t="shared" si="9"/>
        <v>0</v>
      </c>
      <c r="D39" s="152">
        <f t="shared" si="9"/>
        <v>0</v>
      </c>
      <c r="E39" s="152">
        <f t="shared" si="9"/>
        <v>0</v>
      </c>
      <c r="F39" s="152">
        <f t="shared" si="9"/>
        <v>0</v>
      </c>
      <c r="AD39" s="147" t="s">
        <v>883</v>
      </c>
      <c r="AE39" s="25" t="s">
        <v>876</v>
      </c>
      <c r="AF39" s="26"/>
    </row>
    <row r="40" spans="1:32" ht="12.75">
      <c r="A40" s="152">
        <f aca="true" t="shared" si="10" ref="A40:F40">IF(A36&gt;4,1,0)</f>
        <v>0</v>
      </c>
      <c r="B40" s="152">
        <f t="shared" si="10"/>
        <v>0</v>
      </c>
      <c r="C40" s="152">
        <f t="shared" si="10"/>
        <v>0</v>
      </c>
      <c r="D40" s="152">
        <f t="shared" si="10"/>
        <v>0</v>
      </c>
      <c r="E40" s="152">
        <f t="shared" si="10"/>
        <v>0</v>
      </c>
      <c r="F40" s="152">
        <f t="shared" si="10"/>
        <v>0</v>
      </c>
      <c r="AD40" s="147" t="s">
        <v>884</v>
      </c>
      <c r="AE40" s="25" t="s">
        <v>877</v>
      </c>
      <c r="AF40" s="25"/>
    </row>
    <row r="41" spans="1:32" ht="12.75">
      <c r="A41" s="152">
        <f aca="true" t="shared" si="11" ref="A41:F41">IF(A36&gt;5,1,0)</f>
        <v>0</v>
      </c>
      <c r="B41" s="152">
        <f t="shared" si="11"/>
        <v>0</v>
      </c>
      <c r="C41" s="152">
        <f t="shared" si="11"/>
        <v>0</v>
      </c>
      <c r="D41" s="152">
        <f t="shared" si="11"/>
        <v>0</v>
      </c>
      <c r="E41" s="152">
        <f t="shared" si="11"/>
        <v>0</v>
      </c>
      <c r="F41" s="152">
        <f t="shared" si="11"/>
        <v>0</v>
      </c>
      <c r="AD41" s="167" t="s">
        <v>894</v>
      </c>
      <c r="AE41" s="17"/>
      <c r="AF41" s="18"/>
    </row>
    <row r="42" spans="1:32" ht="12.75">
      <c r="A42" s="152">
        <f aca="true" t="shared" si="12" ref="A42:F42">IF(A36&gt;6,1,0)</f>
        <v>0</v>
      </c>
      <c r="B42" s="152">
        <f t="shared" si="12"/>
        <v>0</v>
      </c>
      <c r="C42" s="152">
        <f t="shared" si="12"/>
        <v>0</v>
      </c>
      <c r="D42" s="152">
        <f t="shared" si="12"/>
        <v>0</v>
      </c>
      <c r="E42" s="152">
        <f t="shared" si="12"/>
        <v>0</v>
      </c>
      <c r="F42" s="152">
        <f t="shared" si="12"/>
        <v>0</v>
      </c>
      <c r="AD42" s="146" t="s">
        <v>895</v>
      </c>
      <c r="AE42" s="6"/>
      <c r="AF42" s="20"/>
    </row>
    <row r="43" spans="1:32" ht="12.75">
      <c r="A43" s="152">
        <f aca="true" t="shared" si="13" ref="A43:F43">IF(A36&gt;7,1,0)</f>
        <v>0</v>
      </c>
      <c r="B43" s="152">
        <f t="shared" si="13"/>
        <v>0</v>
      </c>
      <c r="C43" s="152">
        <f t="shared" si="13"/>
        <v>0</v>
      </c>
      <c r="D43" s="152">
        <f t="shared" si="13"/>
        <v>0</v>
      </c>
      <c r="E43" s="152">
        <f t="shared" si="13"/>
        <v>0</v>
      </c>
      <c r="F43" s="152">
        <f t="shared" si="13"/>
        <v>0</v>
      </c>
      <c r="AD43" s="146" t="s">
        <v>810</v>
      </c>
      <c r="AE43" s="6" t="s">
        <v>830</v>
      </c>
      <c r="AF43" s="20" t="s">
        <v>20</v>
      </c>
    </row>
    <row r="44" spans="1:32" ht="12.75">
      <c r="A44" s="152">
        <f aca="true" t="shared" si="14" ref="A44:F44">IF(A36&gt;8,1,0)</f>
        <v>0</v>
      </c>
      <c r="B44" s="152">
        <f t="shared" si="14"/>
        <v>0</v>
      </c>
      <c r="C44" s="152">
        <f t="shared" si="14"/>
        <v>0</v>
      </c>
      <c r="D44" s="152">
        <f t="shared" si="14"/>
        <v>0</v>
      </c>
      <c r="E44" s="152">
        <f t="shared" si="14"/>
        <v>0</v>
      </c>
      <c r="F44" s="152">
        <f t="shared" si="14"/>
        <v>0</v>
      </c>
      <c r="AD44" s="146" t="s">
        <v>1368</v>
      </c>
      <c r="AE44" s="6" t="s">
        <v>896</v>
      </c>
      <c r="AF44" s="20">
        <v>11</v>
      </c>
    </row>
    <row r="45" spans="1:32" ht="12.75">
      <c r="A45" s="152">
        <f aca="true" t="shared" si="15" ref="A45:F45">IF(A36&gt;9,1,0)</f>
        <v>0</v>
      </c>
      <c r="B45" s="152">
        <f t="shared" si="15"/>
        <v>0</v>
      </c>
      <c r="C45" s="152">
        <f t="shared" si="15"/>
        <v>0</v>
      </c>
      <c r="D45" s="152">
        <f t="shared" si="15"/>
        <v>0</v>
      </c>
      <c r="E45" s="152">
        <f t="shared" si="15"/>
        <v>0</v>
      </c>
      <c r="F45" s="152">
        <f t="shared" si="15"/>
        <v>0</v>
      </c>
      <c r="AD45" s="146" t="s">
        <v>1369</v>
      </c>
      <c r="AE45" s="6" t="s">
        <v>897</v>
      </c>
      <c r="AF45" s="20">
        <v>11</v>
      </c>
    </row>
    <row r="46" spans="1:32" ht="12.75">
      <c r="A46" s="152">
        <f aca="true" t="shared" si="16" ref="A46:F46">IF(A36&gt;10,1,0)</f>
        <v>0</v>
      </c>
      <c r="B46" s="152">
        <f t="shared" si="16"/>
        <v>0</v>
      </c>
      <c r="C46" s="152">
        <f t="shared" si="16"/>
        <v>0</v>
      </c>
      <c r="D46" s="152">
        <f t="shared" si="16"/>
        <v>0</v>
      </c>
      <c r="E46" s="152">
        <f t="shared" si="16"/>
        <v>0</v>
      </c>
      <c r="F46" s="152">
        <f t="shared" si="16"/>
        <v>0</v>
      </c>
      <c r="AD46" s="146" t="s">
        <v>1370</v>
      </c>
      <c r="AE46" s="6" t="s">
        <v>898</v>
      </c>
      <c r="AF46" s="20">
        <v>15</v>
      </c>
    </row>
    <row r="47" spans="1:32" ht="12.75">
      <c r="A47" s="152">
        <f aca="true" t="shared" si="17" ref="A47:F47">IF(A36&gt;11,1,0)</f>
        <v>0</v>
      </c>
      <c r="B47" s="152">
        <f t="shared" si="17"/>
        <v>0</v>
      </c>
      <c r="C47" s="152">
        <f t="shared" si="17"/>
        <v>0</v>
      </c>
      <c r="D47" s="152">
        <f t="shared" si="17"/>
        <v>0</v>
      </c>
      <c r="E47" s="152">
        <f t="shared" si="17"/>
        <v>0</v>
      </c>
      <c r="F47" s="152">
        <f t="shared" si="17"/>
        <v>0</v>
      </c>
      <c r="AD47" s="146" t="s">
        <v>1371</v>
      </c>
      <c r="AE47" s="6" t="s">
        <v>899</v>
      </c>
      <c r="AF47" s="20">
        <v>20</v>
      </c>
    </row>
    <row r="48" spans="1:32" ht="12.75">
      <c r="A48" s="152">
        <f aca="true" t="shared" si="18" ref="A48:F48">IF(A36&gt;12,1,0)</f>
        <v>0</v>
      </c>
      <c r="B48" s="152">
        <f t="shared" si="18"/>
        <v>0</v>
      </c>
      <c r="C48" s="152">
        <f t="shared" si="18"/>
        <v>0</v>
      </c>
      <c r="D48" s="152">
        <f t="shared" si="18"/>
        <v>0</v>
      </c>
      <c r="E48" s="152">
        <f t="shared" si="18"/>
        <v>0</v>
      </c>
      <c r="F48" s="152">
        <f t="shared" si="18"/>
        <v>0</v>
      </c>
      <c r="AD48" s="146" t="s">
        <v>1372</v>
      </c>
      <c r="AE48" s="6" t="s">
        <v>900</v>
      </c>
      <c r="AF48" s="20">
        <v>20</v>
      </c>
    </row>
    <row r="49" spans="1:32" ht="12.75">
      <c r="A49" s="152">
        <f aca="true" t="shared" si="19" ref="A49:F49">IF(A36&gt;13,1,0)</f>
        <v>0</v>
      </c>
      <c r="B49" s="152">
        <f t="shared" si="19"/>
        <v>0</v>
      </c>
      <c r="C49" s="152">
        <f t="shared" si="19"/>
        <v>0</v>
      </c>
      <c r="D49" s="152">
        <f t="shared" si="19"/>
        <v>0</v>
      </c>
      <c r="E49" s="152">
        <f t="shared" si="19"/>
        <v>0</v>
      </c>
      <c r="F49" s="152">
        <f t="shared" si="19"/>
        <v>0</v>
      </c>
      <c r="AD49" s="146" t="s">
        <v>1373</v>
      </c>
      <c r="AE49" s="6" t="s">
        <v>901</v>
      </c>
      <c r="AF49" s="20">
        <v>15</v>
      </c>
    </row>
    <row r="50" spans="1:32" ht="12.75">
      <c r="A50" s="152">
        <f aca="true" t="shared" si="20" ref="A50:F50">IF(A36&gt;14,1,0)</f>
        <v>0</v>
      </c>
      <c r="B50" s="152">
        <f t="shared" si="20"/>
        <v>0</v>
      </c>
      <c r="C50" s="152">
        <f t="shared" si="20"/>
        <v>0</v>
      </c>
      <c r="D50" s="152">
        <f t="shared" si="20"/>
        <v>0</v>
      </c>
      <c r="E50" s="152">
        <f t="shared" si="20"/>
        <v>0</v>
      </c>
      <c r="F50" s="152">
        <f t="shared" si="20"/>
        <v>0</v>
      </c>
      <c r="AD50" s="146" t="s">
        <v>1374</v>
      </c>
      <c r="AE50" s="6" t="s">
        <v>902</v>
      </c>
      <c r="AF50" s="20">
        <v>20</v>
      </c>
    </row>
    <row r="51" spans="1:32" ht="12.75">
      <c r="A51" s="152">
        <f aca="true" t="shared" si="21" ref="A51:F51">IF(A36&gt;15,1,0)</f>
        <v>0</v>
      </c>
      <c r="B51" s="152">
        <f t="shared" si="21"/>
        <v>0</v>
      </c>
      <c r="C51" s="152">
        <f t="shared" si="21"/>
        <v>0</v>
      </c>
      <c r="D51" s="152">
        <f t="shared" si="21"/>
        <v>0</v>
      </c>
      <c r="E51" s="152">
        <f t="shared" si="21"/>
        <v>0</v>
      </c>
      <c r="F51" s="152">
        <f t="shared" si="21"/>
        <v>0</v>
      </c>
      <c r="AD51" s="146" t="s">
        <v>1375</v>
      </c>
      <c r="AE51" s="6" t="s">
        <v>903</v>
      </c>
      <c r="AF51" s="20">
        <v>20</v>
      </c>
    </row>
    <row r="52" spans="1:32" ht="12.75">
      <c r="A52" s="153">
        <f aca="true" t="shared" si="22" ref="A52:F52">SUM(A37:A51)</f>
        <v>0</v>
      </c>
      <c r="B52" s="153">
        <f t="shared" si="22"/>
        <v>0</v>
      </c>
      <c r="C52" s="153">
        <f t="shared" si="22"/>
        <v>0</v>
      </c>
      <c r="D52" s="153">
        <f t="shared" si="22"/>
        <v>0</v>
      </c>
      <c r="E52" s="153">
        <f t="shared" si="22"/>
        <v>0</v>
      </c>
      <c r="F52" s="153">
        <f t="shared" si="22"/>
        <v>0</v>
      </c>
      <c r="AD52" s="146" t="s">
        <v>1376</v>
      </c>
      <c r="AE52" s="6" t="s">
        <v>904</v>
      </c>
      <c r="AF52" s="20">
        <v>15</v>
      </c>
    </row>
    <row r="53" spans="30:32" ht="12.75">
      <c r="AD53" s="146" t="s">
        <v>881</v>
      </c>
      <c r="AE53" s="6" t="s">
        <v>905</v>
      </c>
      <c r="AF53" s="20">
        <v>15</v>
      </c>
    </row>
    <row r="54" spans="30:32" ht="12.75">
      <c r="AD54" s="146" t="s">
        <v>1377</v>
      </c>
      <c r="AE54" s="6" t="s">
        <v>906</v>
      </c>
      <c r="AF54" s="20">
        <v>11</v>
      </c>
    </row>
    <row r="55" spans="30:32" ht="12.75">
      <c r="AD55" s="146" t="s">
        <v>1378</v>
      </c>
      <c r="AE55" s="6" t="s">
        <v>907</v>
      </c>
      <c r="AF55" s="20">
        <v>11</v>
      </c>
    </row>
    <row r="56" spans="30:32" ht="12.75">
      <c r="AD56" s="146" t="s">
        <v>1379</v>
      </c>
      <c r="AE56" s="6" t="s">
        <v>908</v>
      </c>
      <c r="AF56" s="20">
        <v>115</v>
      </c>
    </row>
    <row r="57" spans="30:32" ht="12.75">
      <c r="AD57" s="146" t="s">
        <v>1380</v>
      </c>
      <c r="AE57" s="6" t="s">
        <v>909</v>
      </c>
      <c r="AF57" s="20">
        <v>11</v>
      </c>
    </row>
    <row r="58" spans="30:32" ht="12.75">
      <c r="AD58" s="146" t="s">
        <v>1381</v>
      </c>
      <c r="AE58" s="6" t="s">
        <v>910</v>
      </c>
      <c r="AF58" s="20" t="s">
        <v>914</v>
      </c>
    </row>
    <row r="59" spans="30:32" ht="12.75">
      <c r="AD59" s="146" t="s">
        <v>1382</v>
      </c>
      <c r="AE59" s="6" t="s">
        <v>911</v>
      </c>
      <c r="AF59" s="20">
        <v>11</v>
      </c>
    </row>
    <row r="60" spans="30:32" ht="12.75">
      <c r="AD60" s="146" t="s">
        <v>1383</v>
      </c>
      <c r="AE60" s="6" t="s">
        <v>912</v>
      </c>
      <c r="AF60" s="20">
        <v>12</v>
      </c>
    </row>
    <row r="61" spans="30:32" ht="12.75">
      <c r="AD61" s="147" t="s">
        <v>884</v>
      </c>
      <c r="AE61" s="25" t="s">
        <v>913</v>
      </c>
      <c r="AF61" s="26"/>
    </row>
    <row r="62" spans="30:32" ht="12.75">
      <c r="AD62" s="167" t="s">
        <v>1367</v>
      </c>
      <c r="AE62" s="17"/>
      <c r="AF62" s="18"/>
    </row>
    <row r="63" spans="30:32" ht="12.75">
      <c r="AD63" s="146" t="s">
        <v>1384</v>
      </c>
      <c r="AE63" s="6"/>
      <c r="AF63" s="20"/>
    </row>
    <row r="64" spans="30:32" ht="12.75">
      <c r="AD64" s="146" t="s">
        <v>810</v>
      </c>
      <c r="AE64" s="6" t="s">
        <v>1385</v>
      </c>
      <c r="AF64" s="20" t="s">
        <v>20</v>
      </c>
    </row>
    <row r="65" spans="30:32" ht="12.75">
      <c r="AD65" s="146" t="s">
        <v>1406</v>
      </c>
      <c r="AE65" s="6" t="s">
        <v>1386</v>
      </c>
      <c r="AF65" s="20">
        <v>9</v>
      </c>
    </row>
    <row r="66" spans="30:32" ht="12.75">
      <c r="AD66" s="146" t="s">
        <v>1407</v>
      </c>
      <c r="AE66" s="6" t="s">
        <v>1387</v>
      </c>
      <c r="AF66" s="20">
        <v>10</v>
      </c>
    </row>
    <row r="67" spans="30:32" ht="12.75">
      <c r="AD67" s="146" t="s">
        <v>1408</v>
      </c>
      <c r="AE67" s="6" t="s">
        <v>1388</v>
      </c>
      <c r="AF67" s="20">
        <v>10</v>
      </c>
    </row>
    <row r="68" spans="30:32" ht="12.75">
      <c r="AD68" s="146" t="s">
        <v>1409</v>
      </c>
      <c r="AE68" s="6" t="s">
        <v>1389</v>
      </c>
      <c r="AF68" s="20">
        <v>8</v>
      </c>
    </row>
    <row r="69" spans="30:32" ht="12.75">
      <c r="AD69" s="146" t="s">
        <v>1410</v>
      </c>
      <c r="AE69" s="6" t="s">
        <v>1390</v>
      </c>
      <c r="AF69" s="20">
        <v>9</v>
      </c>
    </row>
    <row r="70" spans="30:32" ht="12.75">
      <c r="AD70" s="146" t="s">
        <v>1411</v>
      </c>
      <c r="AE70" s="6" t="s">
        <v>1391</v>
      </c>
      <c r="AF70" s="20">
        <v>6</v>
      </c>
    </row>
    <row r="71" spans="30:32" ht="12.75">
      <c r="AD71" s="146" t="s">
        <v>1412</v>
      </c>
      <c r="AE71" s="6" t="s">
        <v>1392</v>
      </c>
      <c r="AF71" s="20">
        <v>8</v>
      </c>
    </row>
    <row r="72" spans="30:32" ht="12.75">
      <c r="AD72" s="146" t="s">
        <v>1413</v>
      </c>
      <c r="AE72" s="6" t="s">
        <v>1393</v>
      </c>
      <c r="AF72" s="20">
        <v>10</v>
      </c>
    </row>
    <row r="73" spans="30:32" ht="12.75">
      <c r="AD73" s="146" t="s">
        <v>1414</v>
      </c>
      <c r="AE73" s="6" t="s">
        <v>1394</v>
      </c>
      <c r="AF73" s="20">
        <v>8</v>
      </c>
    </row>
    <row r="74" spans="30:32" ht="12.75">
      <c r="AD74" s="146" t="s">
        <v>1415</v>
      </c>
      <c r="AE74" s="6" t="s">
        <v>1396</v>
      </c>
      <c r="AF74" s="20">
        <v>8</v>
      </c>
    </row>
    <row r="75" spans="30:32" ht="12.75">
      <c r="AD75" s="146" t="s">
        <v>1416</v>
      </c>
      <c r="AE75" s="6" t="s">
        <v>1395</v>
      </c>
      <c r="AF75" s="20">
        <v>7</v>
      </c>
    </row>
    <row r="76" spans="30:32" ht="12.75">
      <c r="AD76" s="146" t="s">
        <v>1417</v>
      </c>
      <c r="AE76" s="6" t="s">
        <v>1397</v>
      </c>
      <c r="AF76" s="20">
        <v>10</v>
      </c>
    </row>
    <row r="77" spans="30:32" ht="12.75">
      <c r="AD77" s="146" t="s">
        <v>1418</v>
      </c>
      <c r="AE77" s="6" t="s">
        <v>1398</v>
      </c>
      <c r="AF77" s="20">
        <v>10</v>
      </c>
    </row>
    <row r="78" spans="30:32" ht="12.75">
      <c r="AD78" s="146" t="s">
        <v>1419</v>
      </c>
      <c r="AE78" s="6" t="s">
        <v>1399</v>
      </c>
      <c r="AF78" s="20">
        <v>5</v>
      </c>
    </row>
    <row r="79" spans="30:32" ht="12.75">
      <c r="AD79" s="146" t="s">
        <v>1420</v>
      </c>
      <c r="AE79" s="6" t="s">
        <v>1400</v>
      </c>
      <c r="AF79" s="20">
        <v>10</v>
      </c>
    </row>
    <row r="80" spans="30:32" ht="12.75">
      <c r="AD80" s="146" t="s">
        <v>1421</v>
      </c>
      <c r="AE80" s="6" t="s">
        <v>1401</v>
      </c>
      <c r="AF80" s="20">
        <v>8</v>
      </c>
    </row>
    <row r="81" spans="30:32" ht="12.75">
      <c r="AD81" s="146" t="s">
        <v>1422</v>
      </c>
      <c r="AE81" s="6" t="s">
        <v>1402</v>
      </c>
      <c r="AF81" s="20">
        <v>10</v>
      </c>
    </row>
    <row r="82" spans="30:32" ht="12.75">
      <c r="AD82" s="146" t="s">
        <v>1423</v>
      </c>
      <c r="AE82" s="6" t="s">
        <v>1403</v>
      </c>
      <c r="AF82" s="20">
        <v>7</v>
      </c>
    </row>
    <row r="83" spans="30:32" ht="12.75">
      <c r="AD83" s="146" t="s">
        <v>1424</v>
      </c>
      <c r="AE83" s="6" t="s">
        <v>1404</v>
      </c>
      <c r="AF83" s="20"/>
    </row>
    <row r="84" spans="30:32" ht="12.75">
      <c r="AD84" s="147" t="s">
        <v>1425</v>
      </c>
      <c r="AE84" s="25" t="s">
        <v>1405</v>
      </c>
      <c r="AF84" s="26"/>
    </row>
    <row r="85" spans="30:32" ht="12.75">
      <c r="AD85" s="167" t="s">
        <v>1426</v>
      </c>
      <c r="AE85" s="17"/>
      <c r="AF85" s="18"/>
    </row>
    <row r="86" spans="30:32" ht="12.75">
      <c r="AD86" s="146" t="s">
        <v>1427</v>
      </c>
      <c r="AE86" s="6"/>
      <c r="AF86" s="20"/>
    </row>
    <row r="87" spans="30:32" ht="12.75">
      <c r="AD87" s="146" t="s">
        <v>810</v>
      </c>
      <c r="AE87" s="6" t="s">
        <v>1385</v>
      </c>
      <c r="AF87" s="20" t="s">
        <v>20</v>
      </c>
    </row>
    <row r="88" spans="30:32" ht="12.75">
      <c r="AD88" s="146" t="s">
        <v>1442</v>
      </c>
      <c r="AE88" s="6" t="s">
        <v>1441</v>
      </c>
      <c r="AF88" s="20">
        <v>15</v>
      </c>
    </row>
    <row r="89" spans="30:32" ht="12.75">
      <c r="AD89" s="146" t="s">
        <v>1443</v>
      </c>
      <c r="AE89" s="6" t="s">
        <v>1428</v>
      </c>
      <c r="AF89" s="20">
        <v>16</v>
      </c>
    </row>
    <row r="90" spans="30:32" ht="12.75">
      <c r="AD90" s="146" t="s">
        <v>1444</v>
      </c>
      <c r="AE90" s="6" t="s">
        <v>1429</v>
      </c>
      <c r="AF90" s="20">
        <v>13</v>
      </c>
    </row>
    <row r="91" spans="30:32" ht="12.75">
      <c r="AD91" s="146" t="s">
        <v>1445</v>
      </c>
      <c r="AE91" s="6" t="s">
        <v>1430</v>
      </c>
      <c r="AF91" s="20">
        <v>13</v>
      </c>
    </row>
    <row r="92" spans="30:32" ht="12.75">
      <c r="AD92" s="146" t="s">
        <v>1446</v>
      </c>
      <c r="AE92" s="6" t="s">
        <v>1431</v>
      </c>
      <c r="AF92" s="20">
        <v>13</v>
      </c>
    </row>
    <row r="93" spans="30:32" ht="12.75">
      <c r="AD93" s="146" t="s">
        <v>1447</v>
      </c>
      <c r="AE93" s="6" t="s">
        <v>306</v>
      </c>
      <c r="AF93" s="20">
        <v>15</v>
      </c>
    </row>
    <row r="94" spans="30:32" ht="12.75">
      <c r="AD94" s="146" t="s">
        <v>1448</v>
      </c>
      <c r="AE94" s="6" t="s">
        <v>1432</v>
      </c>
      <c r="AF94" s="20">
        <v>15</v>
      </c>
    </row>
    <row r="95" spans="30:32" ht="12.75">
      <c r="AD95" s="146" t="s">
        <v>1449</v>
      </c>
      <c r="AE95" s="6" t="s">
        <v>1433</v>
      </c>
      <c r="AF95" s="20">
        <v>11</v>
      </c>
    </row>
    <row r="96" spans="30:32" ht="12.75">
      <c r="AD96" s="146" t="s">
        <v>1450</v>
      </c>
      <c r="AE96" s="6" t="s">
        <v>1434</v>
      </c>
      <c r="AF96" s="20">
        <v>11</v>
      </c>
    </row>
    <row r="97" spans="30:32" ht="12.75">
      <c r="AD97" s="146" t="s">
        <v>1451</v>
      </c>
      <c r="AE97" s="6" t="s">
        <v>1435</v>
      </c>
      <c r="AF97" s="20">
        <v>11</v>
      </c>
    </row>
    <row r="98" spans="30:32" ht="12.75">
      <c r="AD98" s="146" t="s">
        <v>1452</v>
      </c>
      <c r="AE98" s="6" t="s">
        <v>1436</v>
      </c>
      <c r="AF98" s="20">
        <v>12</v>
      </c>
    </row>
    <row r="99" spans="30:32" ht="12.75">
      <c r="AD99" s="146" t="s">
        <v>1453</v>
      </c>
      <c r="AE99" s="6" t="s">
        <v>1437</v>
      </c>
      <c r="AF99" s="20">
        <v>12</v>
      </c>
    </row>
    <row r="100" spans="30:32" ht="12.75">
      <c r="AD100" s="146" t="s">
        <v>1454</v>
      </c>
      <c r="AE100" s="6" t="s">
        <v>1438</v>
      </c>
      <c r="AF100" s="20">
        <v>11</v>
      </c>
    </row>
    <row r="101" spans="30:32" ht="12.75">
      <c r="AD101" s="146" t="s">
        <v>1455</v>
      </c>
      <c r="AE101" s="6" t="s">
        <v>1439</v>
      </c>
      <c r="AF101" s="20"/>
    </row>
    <row r="102" spans="30:32" ht="12.75">
      <c r="AD102" s="147" t="s">
        <v>884</v>
      </c>
      <c r="AE102" s="25" t="s">
        <v>1440</v>
      </c>
      <c r="AF102" s="26"/>
    </row>
    <row r="103" spans="30:32" ht="12.75">
      <c r="AD103" s="167" t="s">
        <v>1456</v>
      </c>
      <c r="AE103" s="17"/>
      <c r="AF103" s="18"/>
    </row>
    <row r="104" spans="30:32" ht="12.75">
      <c r="AD104" s="146" t="s">
        <v>1457</v>
      </c>
      <c r="AE104" s="6"/>
      <c r="AF104" s="20"/>
    </row>
    <row r="105" spans="30:32" ht="12.75">
      <c r="AD105" s="146" t="s">
        <v>810</v>
      </c>
      <c r="AE105" s="6" t="s">
        <v>1385</v>
      </c>
      <c r="AF105" s="20" t="s">
        <v>20</v>
      </c>
    </row>
    <row r="106" spans="30:32" ht="12.75">
      <c r="AD106" s="146" t="s">
        <v>1472</v>
      </c>
      <c r="AE106" s="6" t="s">
        <v>1458</v>
      </c>
      <c r="AF106" s="20">
        <v>6</v>
      </c>
    </row>
    <row r="107" spans="30:32" ht="12.75">
      <c r="AD107" s="146" t="s">
        <v>1473</v>
      </c>
      <c r="AE107" s="6" t="s">
        <v>1459</v>
      </c>
      <c r="AF107" s="20">
        <v>5</v>
      </c>
    </row>
    <row r="108" spans="30:32" ht="12.75">
      <c r="AD108" s="146" t="s">
        <v>1474</v>
      </c>
      <c r="AE108" s="6" t="s">
        <v>1460</v>
      </c>
      <c r="AF108" s="20">
        <v>5</v>
      </c>
    </row>
    <row r="109" spans="30:32" ht="12.75">
      <c r="AD109" s="146" t="s">
        <v>1475</v>
      </c>
      <c r="AE109" s="6" t="s">
        <v>1461</v>
      </c>
      <c r="AF109" s="20">
        <v>8</v>
      </c>
    </row>
    <row r="110" spans="30:32" ht="12.75">
      <c r="AD110" s="146" t="s">
        <v>1476</v>
      </c>
      <c r="AE110" s="6" t="s">
        <v>1462</v>
      </c>
      <c r="AF110" s="20">
        <v>7</v>
      </c>
    </row>
    <row r="111" spans="30:32" ht="12.75">
      <c r="AD111" s="146" t="s">
        <v>1477</v>
      </c>
      <c r="AE111" s="6" t="s">
        <v>1463</v>
      </c>
      <c r="AF111" s="20">
        <v>8</v>
      </c>
    </row>
    <row r="112" spans="30:32" ht="12.75">
      <c r="AD112" s="146" t="s">
        <v>1478</v>
      </c>
      <c r="AE112" s="6" t="s">
        <v>1464</v>
      </c>
      <c r="AF112" s="20">
        <v>7</v>
      </c>
    </row>
    <row r="113" spans="30:32" ht="12.75">
      <c r="AD113" s="146" t="s">
        <v>1479</v>
      </c>
      <c r="AE113" s="6" t="s">
        <v>1465</v>
      </c>
      <c r="AF113" s="20">
        <v>5</v>
      </c>
    </row>
    <row r="114" spans="30:32" ht="12.75">
      <c r="AD114" s="146" t="s">
        <v>1480</v>
      </c>
      <c r="AE114" s="6" t="s">
        <v>1466</v>
      </c>
      <c r="AF114" s="20">
        <v>6</v>
      </c>
    </row>
    <row r="115" spans="30:32" ht="12.75">
      <c r="AD115" s="146" t="s">
        <v>1481</v>
      </c>
      <c r="AE115" s="6" t="s">
        <v>1467</v>
      </c>
      <c r="AF115" s="20">
        <v>5</v>
      </c>
    </row>
    <row r="116" spans="30:32" ht="12.75">
      <c r="AD116" s="146" t="s">
        <v>1482</v>
      </c>
      <c r="AE116" s="6" t="s">
        <v>1468</v>
      </c>
      <c r="AF116" s="20">
        <v>8</v>
      </c>
    </row>
    <row r="117" spans="30:32" ht="12.75">
      <c r="AD117" s="146" t="s">
        <v>1483</v>
      </c>
      <c r="AE117" s="6" t="s">
        <v>1469</v>
      </c>
      <c r="AF117" s="20">
        <v>7</v>
      </c>
    </row>
    <row r="118" spans="30:32" ht="12.75">
      <c r="AD118" s="146" t="s">
        <v>1484</v>
      </c>
      <c r="AE118" s="6" t="s">
        <v>1470</v>
      </c>
      <c r="AF118" s="20">
        <v>9</v>
      </c>
    </row>
    <row r="119" spans="30:32" ht="12.75">
      <c r="AD119" s="147" t="s">
        <v>1425</v>
      </c>
      <c r="AE119" s="25" t="s">
        <v>1471</v>
      </c>
      <c r="AF119" s="26"/>
    </row>
    <row r="120" spans="30:32" ht="12.75">
      <c r="AD120" s="167" t="s">
        <v>1485</v>
      </c>
      <c r="AE120" s="17"/>
      <c r="AF120" s="18"/>
    </row>
    <row r="121" spans="30:32" ht="12.75">
      <c r="AD121" s="146" t="s">
        <v>1486</v>
      </c>
      <c r="AE121" s="6"/>
      <c r="AF121" s="20"/>
    </row>
    <row r="122" spans="30:32" ht="12.75">
      <c r="AD122" s="146" t="s">
        <v>810</v>
      </c>
      <c r="AE122" s="6" t="s">
        <v>1385</v>
      </c>
      <c r="AF122" s="20" t="s">
        <v>20</v>
      </c>
    </row>
    <row r="123" spans="30:32" ht="12.75">
      <c r="AD123" s="146" t="s">
        <v>1491</v>
      </c>
      <c r="AE123" s="6" t="s">
        <v>1487</v>
      </c>
      <c r="AF123" s="20" t="s">
        <v>914</v>
      </c>
    </row>
    <row r="124" spans="30:32" ht="12.75">
      <c r="AD124" s="146" t="s">
        <v>1492</v>
      </c>
      <c r="AE124" s="6" t="s">
        <v>1488</v>
      </c>
      <c r="AF124" s="20">
        <v>11</v>
      </c>
    </row>
    <row r="125" spans="30:32" ht="12.75">
      <c r="AD125" s="146" t="s">
        <v>854</v>
      </c>
      <c r="AE125" s="6" t="s">
        <v>1489</v>
      </c>
      <c r="AF125" s="20"/>
    </row>
    <row r="126" spans="30:32" ht="12.75">
      <c r="AD126" s="147" t="s">
        <v>855</v>
      </c>
      <c r="AE126" s="25" t="s">
        <v>1490</v>
      </c>
      <c r="AF126" s="2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/>
  <dimension ref="A1:AR311"/>
  <sheetViews>
    <sheetView workbookViewId="0" topLeftCell="F1">
      <selection activeCell="V23" sqref="V23"/>
    </sheetView>
  </sheetViews>
  <sheetFormatPr defaultColWidth="9.140625" defaultRowHeight="12.75"/>
  <cols>
    <col min="1" max="2" width="0" style="0" hidden="1" customWidth="1"/>
    <col min="3" max="3" width="5.00390625" style="0" hidden="1" customWidth="1"/>
    <col min="4" max="4" width="4.8515625" style="0" hidden="1" customWidth="1"/>
    <col min="5" max="5" width="4.00390625" style="0" hidden="1" customWidth="1"/>
    <col min="13" max="13" width="2.57421875" style="0" customWidth="1"/>
    <col min="25" max="25" width="9.00390625" style="0" hidden="1" customWidth="1"/>
    <col min="26" max="26" width="45.421875" style="0" hidden="1" customWidth="1"/>
    <col min="27" max="27" width="0" style="0" hidden="1" customWidth="1"/>
    <col min="28" max="28" width="12.8515625" style="0" hidden="1" customWidth="1"/>
    <col min="29" max="29" width="0" style="0" hidden="1" customWidth="1"/>
    <col min="30" max="30" width="15.8515625" style="0" hidden="1" customWidth="1"/>
    <col min="31" max="31" width="2.28125" style="0" hidden="1" customWidth="1"/>
    <col min="32" max="45" width="0" style="0" hidden="1" customWidth="1"/>
  </cols>
  <sheetData>
    <row r="1" spans="6:44" ht="12.75">
      <c r="F1" s="53"/>
      <c r="Z1" s="164" t="s">
        <v>936</v>
      </c>
      <c r="AA1" s="164" t="s">
        <v>937</v>
      </c>
      <c r="AB1" s="164" t="s">
        <v>938</v>
      </c>
      <c r="AC1" s="164" t="s">
        <v>939</v>
      </c>
      <c r="AD1" s="164" t="s">
        <v>940</v>
      </c>
      <c r="AE1" s="166"/>
      <c r="AF1" t="s">
        <v>1274</v>
      </c>
      <c r="AG1" t="s">
        <v>1275</v>
      </c>
      <c r="AH1" t="s">
        <v>1276</v>
      </c>
      <c r="AI1" t="s">
        <v>1277</v>
      </c>
      <c r="AJ1" t="s">
        <v>1278</v>
      </c>
      <c r="AK1" t="s">
        <v>1279</v>
      </c>
      <c r="AL1" t="s">
        <v>1280</v>
      </c>
      <c r="AM1" t="s">
        <v>1281</v>
      </c>
      <c r="AN1" t="s">
        <v>1282</v>
      </c>
      <c r="AO1" t="s">
        <v>1283</v>
      </c>
      <c r="AR1" t="s">
        <v>1289</v>
      </c>
    </row>
    <row r="2" spans="6:44" ht="12.75">
      <c r="F2" s="53"/>
      <c r="Z2" s="154"/>
      <c r="AA2" s="155"/>
      <c r="AB2" s="155"/>
      <c r="AC2" s="155"/>
      <c r="AD2" s="156"/>
      <c r="AE2" s="166"/>
      <c r="AR2">
        <f>A4*0</f>
        <v>0</v>
      </c>
    </row>
    <row r="3" spans="1:44" ht="12.75">
      <c r="A3">
        <v>1</v>
      </c>
      <c r="B3" t="s">
        <v>1292</v>
      </c>
      <c r="F3" s="53"/>
      <c r="I3" t="s">
        <v>1366</v>
      </c>
      <c r="Z3" s="164" t="s">
        <v>941</v>
      </c>
      <c r="AA3" s="164"/>
      <c r="AB3" s="164"/>
      <c r="AC3" s="164"/>
      <c r="AD3" s="164"/>
      <c r="AE3" s="166"/>
      <c r="AR3">
        <f>A4*1</f>
        <v>0</v>
      </c>
    </row>
    <row r="4" spans="1:44" ht="12.75">
      <c r="A4">
        <f>INDEX(AA2:AA311,A3)</f>
        <v>0</v>
      </c>
      <c r="B4" t="s">
        <v>1286</v>
      </c>
      <c r="Z4" s="19" t="s">
        <v>942</v>
      </c>
      <c r="AA4" s="6">
        <v>1</v>
      </c>
      <c r="AB4" s="6"/>
      <c r="AC4" s="6"/>
      <c r="AD4" s="20" t="s">
        <v>943</v>
      </c>
      <c r="AE4" s="6"/>
      <c r="AF4">
        <v>100</v>
      </c>
      <c r="AG4">
        <v>100</v>
      </c>
      <c r="AH4">
        <v>100</v>
      </c>
      <c r="AI4">
        <v>100</v>
      </c>
      <c r="AJ4">
        <v>100</v>
      </c>
      <c r="AK4">
        <v>100</v>
      </c>
      <c r="AL4">
        <v>100</v>
      </c>
      <c r="AM4">
        <v>100</v>
      </c>
      <c r="AN4">
        <v>100</v>
      </c>
      <c r="AO4">
        <v>100</v>
      </c>
      <c r="AR4">
        <f>A4*2</f>
        <v>0</v>
      </c>
    </row>
    <row r="5" spans="8:44" ht="12.75">
      <c r="H5" t="s">
        <v>1284</v>
      </c>
      <c r="N5" t="s">
        <v>1285</v>
      </c>
      <c r="Z5" s="19" t="s">
        <v>944</v>
      </c>
      <c r="AA5" s="6">
        <v>1</v>
      </c>
      <c r="AB5" s="6"/>
      <c r="AC5" s="6"/>
      <c r="AD5" s="20" t="s">
        <v>942</v>
      </c>
      <c r="AE5" s="6"/>
      <c r="AF5">
        <v>100</v>
      </c>
      <c r="AG5">
        <v>100</v>
      </c>
      <c r="AH5">
        <v>100</v>
      </c>
      <c r="AI5">
        <v>100</v>
      </c>
      <c r="AJ5">
        <v>100</v>
      </c>
      <c r="AK5">
        <v>100</v>
      </c>
      <c r="AL5">
        <v>100</v>
      </c>
      <c r="AM5">
        <v>100</v>
      </c>
      <c r="AN5">
        <v>100</v>
      </c>
      <c r="AO5">
        <v>100</v>
      </c>
      <c r="AR5">
        <f>A4*3</f>
        <v>0</v>
      </c>
    </row>
    <row r="6" spans="1:44" ht="12.75">
      <c r="A6">
        <f>INDEX(Z2:Z311,A3)</f>
        <v>0</v>
      </c>
      <c r="B6" t="s">
        <v>1287</v>
      </c>
      <c r="Z6" s="24" t="s">
        <v>945</v>
      </c>
      <c r="AA6" s="25">
        <v>1</v>
      </c>
      <c r="AB6" s="25"/>
      <c r="AC6" s="25"/>
      <c r="AD6" s="26" t="s">
        <v>947</v>
      </c>
      <c r="AE6" s="6"/>
      <c r="AF6">
        <v>100</v>
      </c>
      <c r="AG6">
        <v>100</v>
      </c>
      <c r="AH6">
        <v>100</v>
      </c>
      <c r="AI6">
        <v>100</v>
      </c>
      <c r="AJ6">
        <v>100</v>
      </c>
      <c r="AK6">
        <v>100</v>
      </c>
      <c r="AL6">
        <v>100</v>
      </c>
      <c r="AM6">
        <v>100</v>
      </c>
      <c r="AN6">
        <v>100</v>
      </c>
      <c r="AO6">
        <v>100</v>
      </c>
      <c r="AR6">
        <f>A4*4</f>
        <v>0</v>
      </c>
    </row>
    <row r="7" spans="1:44" ht="12.75">
      <c r="A7">
        <v>1</v>
      </c>
      <c r="B7" t="s">
        <v>1291</v>
      </c>
      <c r="Z7" s="164" t="s">
        <v>948</v>
      </c>
      <c r="AA7" s="164" t="s">
        <v>937</v>
      </c>
      <c r="AB7" s="164" t="s">
        <v>938</v>
      </c>
      <c r="AC7" s="164" t="s">
        <v>939</v>
      </c>
      <c r="AD7" s="164" t="s">
        <v>940</v>
      </c>
      <c r="AE7" s="166"/>
      <c r="AR7">
        <f>A4*5</f>
        <v>0</v>
      </c>
    </row>
    <row r="8" spans="1:44" ht="12.75">
      <c r="A8" s="55">
        <f>INDEX(AE2:AO311,A3,A7)/100</f>
        <v>0</v>
      </c>
      <c r="B8" t="s">
        <v>1288</v>
      </c>
      <c r="Z8" s="19" t="s">
        <v>949</v>
      </c>
      <c r="AA8" s="6">
        <v>5</v>
      </c>
      <c r="AB8" s="6">
        <f>INDEX('floating math'!J3,1)</f>
        <v>1</v>
      </c>
      <c r="AC8" s="6" t="s">
        <v>355</v>
      </c>
      <c r="AD8" s="20" t="s">
        <v>943</v>
      </c>
      <c r="AE8" s="6"/>
      <c r="AF8">
        <f>SUM(AB8+(INDEX('dice roll'!X8,1)))</f>
        <v>1</v>
      </c>
      <c r="AG8">
        <f>SUM(AB8+(INDEX('dice roll'!Y8,1)))</f>
        <v>1</v>
      </c>
      <c r="AH8">
        <f>SUM(AB8+(INDEX('dice roll'!Z8,1)))</f>
        <v>1</v>
      </c>
      <c r="AI8">
        <f>SUM(AB8+(INDEX('dice roll'!AA8,1)))</f>
        <v>1</v>
      </c>
      <c r="AJ8">
        <f>SUM(AB8+(INDEX('dice roll'!AB8,1)))</f>
        <v>1</v>
      </c>
      <c r="AK8">
        <f>SUM(AB8+(INDEX('dice roll'!AC8,1)))</f>
        <v>1</v>
      </c>
      <c r="AL8">
        <f>SUM(AB8+(INDEX('dice roll'!AD8,1)))</f>
        <v>1</v>
      </c>
      <c r="AM8">
        <f>SUM(AB8+(INDEX('dice roll'!AE8,1)))</f>
        <v>1</v>
      </c>
      <c r="AN8">
        <f>SUM(AB8+(INDEX('dice roll'!AF8,1)))</f>
        <v>1</v>
      </c>
      <c r="AO8">
        <f>SUM(AB8+(INDEX('dice roll'!AG8,1)))</f>
        <v>1</v>
      </c>
      <c r="AR8">
        <f>A4*6</f>
        <v>0</v>
      </c>
    </row>
    <row r="9" spans="1:44" ht="12.75">
      <c r="A9">
        <f>INDEX(AR2:AR12,A7)</f>
        <v>0</v>
      </c>
      <c r="B9" t="s">
        <v>1290</v>
      </c>
      <c r="D9" s="3" t="s">
        <v>1293</v>
      </c>
      <c r="Z9" s="19" t="s">
        <v>950</v>
      </c>
      <c r="AA9" s="6">
        <v>5</v>
      </c>
      <c r="AB9" s="6">
        <f>INDEX('floating math'!J4,1)</f>
        <v>1</v>
      </c>
      <c r="AC9" s="6" t="s">
        <v>355</v>
      </c>
      <c r="AD9" s="20" t="s">
        <v>952</v>
      </c>
      <c r="AE9" s="6"/>
      <c r="AF9">
        <f>SUM(AB9+(INDEX('dice roll'!X9,1)))</f>
        <v>1</v>
      </c>
      <c r="AG9">
        <f>SUM(AB9+(INDEX('dice roll'!Y9,1)))</f>
        <v>1</v>
      </c>
      <c r="AH9">
        <f>SUM(AB9+(INDEX('dice roll'!Z9,1)))</f>
        <v>1</v>
      </c>
      <c r="AI9">
        <f>SUM(AB9+(INDEX('dice roll'!AA9,1)))</f>
        <v>1</v>
      </c>
      <c r="AJ9">
        <f>SUM(AB9+(INDEX('dice roll'!AB9,1)))</f>
        <v>1</v>
      </c>
      <c r="AK9">
        <f>SUM(AB9+(INDEX('dice roll'!AC9,1)))</f>
        <v>1</v>
      </c>
      <c r="AL9">
        <f>SUM(AB9+(INDEX('dice roll'!AD9,1)))</f>
        <v>1</v>
      </c>
      <c r="AM9">
        <f>SUM(AB9+(INDEX('dice roll'!AE9,1)))</f>
        <v>1</v>
      </c>
      <c r="AN9">
        <f>SUM(AB9+(INDEX('dice roll'!AF9,1)))</f>
        <v>1</v>
      </c>
      <c r="AO9">
        <f>SUM(AB9+(INDEX('dice roll'!AG9,1)))</f>
        <v>1</v>
      </c>
      <c r="AR9">
        <f>A4*7</f>
        <v>0</v>
      </c>
    </row>
    <row r="10" spans="8:44" ht="12.75">
      <c r="H10" s="8"/>
      <c r="I10" s="8"/>
      <c r="J10" s="8"/>
      <c r="K10" s="8"/>
      <c r="L10" s="8"/>
      <c r="N10" s="8"/>
      <c r="Z10" s="24" t="s">
        <v>951</v>
      </c>
      <c r="AA10" s="25">
        <v>2</v>
      </c>
      <c r="AB10" s="25">
        <f>INDEX('floating math'!J3,1)</f>
        <v>1</v>
      </c>
      <c r="AC10" s="25" t="s">
        <v>354</v>
      </c>
      <c r="AD10" s="26" t="s">
        <v>949</v>
      </c>
      <c r="AE10" s="6"/>
      <c r="AF10">
        <f>SUM(AB10+(INDEX('dice roll'!X10,1)))</f>
        <v>1</v>
      </c>
      <c r="AG10">
        <f>SUM(AB10+(INDEX('dice roll'!Y10,1)))</f>
        <v>1</v>
      </c>
      <c r="AH10">
        <f>SUM(AB10+(INDEX('dice roll'!Z10,1)))</f>
        <v>1</v>
      </c>
      <c r="AI10">
        <f>SUM(AB10+(INDEX('dice roll'!AA10,1)))</f>
        <v>1</v>
      </c>
      <c r="AJ10">
        <f>SUM(AB10+(INDEX('dice roll'!AB10,1)))</f>
        <v>1</v>
      </c>
      <c r="AK10">
        <f>SUM(AB10+(INDEX('dice roll'!AC10,1)))</f>
        <v>1</v>
      </c>
      <c r="AL10">
        <f>SUM(AB10+(INDEX('dice roll'!AD10,1)))</f>
        <v>1</v>
      </c>
      <c r="AM10">
        <f>SUM(AB10+(INDEX('dice roll'!AE10,1)))</f>
        <v>1</v>
      </c>
      <c r="AN10">
        <f>SUM(AB10+(INDEX('dice roll'!AF10,1)))</f>
        <v>1</v>
      </c>
      <c r="AO10">
        <f>SUM(AB10+(INDEX('dice roll'!AG10,1)))</f>
        <v>1</v>
      </c>
      <c r="AR10">
        <f>A4*8</f>
        <v>0</v>
      </c>
    </row>
    <row r="11" spans="8:44" ht="12.75">
      <c r="H11" s="197" t="s">
        <v>1296</v>
      </c>
      <c r="I11" s="197"/>
      <c r="J11" s="8">
        <f>INDEX('floating math'!J20,1)</f>
        <v>11</v>
      </c>
      <c r="Z11" s="164" t="s">
        <v>953</v>
      </c>
      <c r="AA11" s="164" t="s">
        <v>937</v>
      </c>
      <c r="AB11" s="164" t="s">
        <v>938</v>
      </c>
      <c r="AC11" s="164" t="s">
        <v>939</v>
      </c>
      <c r="AD11" s="164" t="s">
        <v>940</v>
      </c>
      <c r="AE11" s="166"/>
      <c r="AR11">
        <f>A4*9</f>
        <v>0</v>
      </c>
    </row>
    <row r="12" spans="14:44" ht="12.75">
      <c r="N12" s="55"/>
      <c r="Z12" s="19" t="s">
        <v>954</v>
      </c>
      <c r="AA12" s="6">
        <v>1</v>
      </c>
      <c r="AB12" s="6">
        <f>ROUND(SUM(INDEX('floating math'!J4,1),INDEX('floating math'!J3,1))/2,0)</f>
        <v>1</v>
      </c>
      <c r="AC12" s="6" t="s">
        <v>355</v>
      </c>
      <c r="AD12" s="20" t="s">
        <v>946</v>
      </c>
      <c r="AE12" s="6"/>
      <c r="AF12">
        <f>SUM(AB12+(INDEX('dice roll'!X12,1)))</f>
        <v>1</v>
      </c>
      <c r="AG12">
        <f>SUM(AB12+(INDEX('dice roll'!Y12,1)))</f>
        <v>1</v>
      </c>
      <c r="AH12">
        <f>SUM(AB12+(INDEX('dice roll'!Z12,1)))</f>
        <v>1</v>
      </c>
      <c r="AI12">
        <f>SUM(AB12+(INDEX('dice roll'!AA12,1)))</f>
        <v>1</v>
      </c>
      <c r="AJ12">
        <f>SUM(AB12+(INDEX('dice roll'!AB12,1)))</f>
        <v>1</v>
      </c>
      <c r="AK12">
        <f>SUM(AB12+(INDEX('dice roll'!AC12,1)))</f>
        <v>1</v>
      </c>
      <c r="AL12">
        <f>SUM(AB12+(INDEX('dice roll'!AD12,1)))</f>
        <v>1</v>
      </c>
      <c r="AM12">
        <f>SUM(AB12+(INDEX('dice roll'!AE12,1)))</f>
        <v>1</v>
      </c>
      <c r="AN12">
        <f>SUM(AB12+(INDEX('dice roll'!AF12,1)))</f>
        <v>1</v>
      </c>
      <c r="AO12">
        <f>SUM(AB12+(INDEX('dice roll'!AG12,1)))</f>
        <v>1</v>
      </c>
      <c r="AR12">
        <f>A4*10</f>
        <v>0</v>
      </c>
    </row>
    <row r="13" spans="14:41" ht="12.75">
      <c r="N13" s="55"/>
      <c r="Z13" s="19" t="s">
        <v>955</v>
      </c>
      <c r="AA13" s="6">
        <v>1</v>
      </c>
      <c r="AB13" s="6">
        <f>INDEX('floating math'!J4,1)</f>
        <v>1</v>
      </c>
      <c r="AC13" s="6" t="s">
        <v>358</v>
      </c>
      <c r="AD13" s="20" t="s">
        <v>943</v>
      </c>
      <c r="AE13" s="6"/>
      <c r="AF13">
        <f>SUM(AB13+(INDEX('dice roll'!X13,1)))</f>
        <v>1</v>
      </c>
      <c r="AG13">
        <f>SUM(AB13+(INDEX('dice roll'!Y13,1)))</f>
        <v>1</v>
      </c>
      <c r="AH13">
        <f>SUM(AB13+(INDEX('dice roll'!Z13,1)))</f>
        <v>1</v>
      </c>
      <c r="AI13">
        <f>SUM(AB13+(INDEX('dice roll'!AA13,1)))</f>
        <v>1</v>
      </c>
      <c r="AJ13">
        <f>SUM(AB13+(INDEX('dice roll'!AB13,1)))</f>
        <v>1</v>
      </c>
      <c r="AK13">
        <f>SUM(AB13+(INDEX('dice roll'!AC13,1)))</f>
        <v>1</v>
      </c>
      <c r="AL13">
        <f>SUM(AB13+(INDEX('dice roll'!AD13,1)))</f>
        <v>1</v>
      </c>
      <c r="AM13">
        <f>SUM(AB13+(INDEX('dice roll'!AE13,1)))</f>
        <v>1</v>
      </c>
      <c r="AN13">
        <f>SUM(AB13+(INDEX('dice roll'!AF13,1)))</f>
        <v>1</v>
      </c>
      <c r="AO13">
        <f>SUM(AB13+(INDEX('dice roll'!AG13,1)))</f>
        <v>1</v>
      </c>
    </row>
    <row r="14" spans="14:41" ht="12.75">
      <c r="N14" s="55"/>
      <c r="Z14" s="19" t="s">
        <v>956</v>
      </c>
      <c r="AA14" s="6">
        <v>7</v>
      </c>
      <c r="AB14" s="6">
        <f>INDEX('floating math'!J3,1)</f>
        <v>1</v>
      </c>
      <c r="AC14" s="6" t="s">
        <v>355</v>
      </c>
      <c r="AD14" s="20" t="s">
        <v>943</v>
      </c>
      <c r="AE14" s="6"/>
      <c r="AF14">
        <f>SUM(AB14+(INDEX('dice roll'!X14,1)))</f>
        <v>1</v>
      </c>
      <c r="AG14">
        <f>SUM(AB14+(INDEX('dice roll'!Y14,1)))</f>
        <v>1</v>
      </c>
      <c r="AH14">
        <f>SUM(AB14+(INDEX('dice roll'!Z14,1)))</f>
        <v>1</v>
      </c>
      <c r="AI14">
        <f>SUM(AB14+(INDEX('dice roll'!AA14,1)))</f>
        <v>1</v>
      </c>
      <c r="AJ14">
        <f>SUM(AB14+(INDEX('dice roll'!AB14,1)))</f>
        <v>1</v>
      </c>
      <c r="AK14">
        <f>SUM(AB14+(INDEX('dice roll'!AC14,1)))</f>
        <v>1</v>
      </c>
      <c r="AL14">
        <f>SUM(AB14+(INDEX('dice roll'!AD14,1)))</f>
        <v>1</v>
      </c>
      <c r="AM14">
        <f>SUM(AB14+(INDEX('dice roll'!AE14,1)))</f>
        <v>1</v>
      </c>
      <c r="AN14">
        <f>SUM(AB14+(INDEX('dice roll'!AF14,1)))</f>
        <v>1</v>
      </c>
      <c r="AO14">
        <f>SUM(AB14+(INDEX('dice roll'!AG14,1)))</f>
        <v>1</v>
      </c>
    </row>
    <row r="15" spans="14:41" ht="12.75">
      <c r="N15" s="55"/>
      <c r="Z15" s="19" t="s">
        <v>957</v>
      </c>
      <c r="AA15" s="6">
        <v>3</v>
      </c>
      <c r="AB15" s="6">
        <f>ROUND(SUM(INDEX('floating math'!J4,1),INDEX('floating math'!J3,1))/2,0)</f>
        <v>1</v>
      </c>
      <c r="AC15" s="6" t="s">
        <v>356</v>
      </c>
      <c r="AD15" s="20" t="s">
        <v>943</v>
      </c>
      <c r="AE15" s="6"/>
      <c r="AF15">
        <f>SUM(AB15+(INDEX('dice roll'!X15,1)))</f>
        <v>1</v>
      </c>
      <c r="AG15">
        <f>SUM(AB15+(INDEX('dice roll'!Y15,1)))</f>
        <v>1</v>
      </c>
      <c r="AH15">
        <f>SUM(AB15+(INDEX('dice roll'!Z15,1)))</f>
        <v>1</v>
      </c>
      <c r="AI15">
        <f>SUM(AB15+(INDEX('dice roll'!AA15,1)))</f>
        <v>1</v>
      </c>
      <c r="AJ15">
        <f>SUM(AB15+(INDEX('dice roll'!AB15,1)))</f>
        <v>1</v>
      </c>
      <c r="AK15">
        <f>SUM(AB15+(INDEX('dice roll'!AC15,1)))</f>
        <v>1</v>
      </c>
      <c r="AL15">
        <f>SUM(AB15+(INDEX('dice roll'!AD15,1)))</f>
        <v>1</v>
      </c>
      <c r="AM15">
        <f>SUM(AB15+(INDEX('dice roll'!AE15,1)))</f>
        <v>1</v>
      </c>
      <c r="AN15">
        <f>SUM(AB15+(INDEX('dice roll'!AF15,1)))</f>
        <v>1</v>
      </c>
      <c r="AO15">
        <f>SUM(AB15+(INDEX('dice roll'!AG15,1)))</f>
        <v>1</v>
      </c>
    </row>
    <row r="16" spans="14:41" ht="12.75">
      <c r="N16" s="55"/>
      <c r="Z16" s="19" t="s">
        <v>958</v>
      </c>
      <c r="AA16" s="6">
        <v>1</v>
      </c>
      <c r="AB16" s="6">
        <f>ROUND(SUM(INDEX('floating math'!J4,1),INDEX('floating math'!J3,1))/2,0)</f>
        <v>1</v>
      </c>
      <c r="AC16" s="6" t="s">
        <v>356</v>
      </c>
      <c r="AD16" s="20" t="s">
        <v>946</v>
      </c>
      <c r="AE16" s="6"/>
      <c r="AF16">
        <f>SUM(AB16+(INDEX('dice roll'!X16,1)))</f>
        <v>1</v>
      </c>
      <c r="AG16">
        <f>SUM(AB16+(INDEX('dice roll'!Y16,1)))</f>
        <v>1</v>
      </c>
      <c r="AH16">
        <f>SUM(AB16+(INDEX('dice roll'!Z16,1)))</f>
        <v>1</v>
      </c>
      <c r="AI16">
        <f>SUM(AB16+(INDEX('dice roll'!AA16,1)))</f>
        <v>1</v>
      </c>
      <c r="AJ16">
        <f>SUM(AB16+(INDEX('dice roll'!AB16,1)))</f>
        <v>1</v>
      </c>
      <c r="AK16">
        <f>SUM(AB16+(INDEX('dice roll'!AC16,1)))</f>
        <v>1</v>
      </c>
      <c r="AL16">
        <f>SUM(AB16+(INDEX('dice roll'!AD16,1)))</f>
        <v>1</v>
      </c>
      <c r="AM16">
        <f>SUM(AB16+(INDEX('dice roll'!AE16,1)))</f>
        <v>1</v>
      </c>
      <c r="AN16">
        <f>SUM(AB16+(INDEX('dice roll'!AF16,1)))</f>
        <v>1</v>
      </c>
      <c r="AO16">
        <f>SUM(AB16+(INDEX('dice roll'!AG16,1)))</f>
        <v>1</v>
      </c>
    </row>
    <row r="17" spans="14:41" ht="12.75">
      <c r="N17" s="55"/>
      <c r="Z17" s="19" t="s">
        <v>959</v>
      </c>
      <c r="AA17" s="6">
        <v>1</v>
      </c>
      <c r="AB17" s="6">
        <f>INDEX('floating math'!J3,1)</f>
        <v>1</v>
      </c>
      <c r="AC17" s="6" t="s">
        <v>357</v>
      </c>
      <c r="AD17" s="20" t="s">
        <v>943</v>
      </c>
      <c r="AE17" s="6"/>
      <c r="AF17">
        <f>SUM(AB17+(INDEX('dice roll'!X17,1)))</f>
        <v>1</v>
      </c>
      <c r="AG17">
        <f>SUM(AB17+(INDEX('dice roll'!Y17,1)))</f>
        <v>1</v>
      </c>
      <c r="AH17">
        <f>SUM(AB17+(INDEX('dice roll'!Z17,1)))</f>
        <v>1</v>
      </c>
      <c r="AI17">
        <f>SUM(AB17+(INDEX('dice roll'!AA17,1)))</f>
        <v>1</v>
      </c>
      <c r="AJ17">
        <f>SUM(AB17+(INDEX('dice roll'!AB17,1)))</f>
        <v>1</v>
      </c>
      <c r="AK17">
        <f>SUM(AB17+(INDEX('dice roll'!AC17,1)))</f>
        <v>1</v>
      </c>
      <c r="AL17">
        <f>SUM(AB17+(INDEX('dice roll'!AD17,1)))</f>
        <v>1</v>
      </c>
      <c r="AM17">
        <f>SUM(AB17+(INDEX('dice roll'!AE17,1)))</f>
        <v>1</v>
      </c>
      <c r="AN17">
        <f>SUM(AB17+(INDEX('dice roll'!AF17,1)))</f>
        <v>1</v>
      </c>
      <c r="AO17">
        <f>SUM(AB17+(INDEX('dice roll'!AG17,1)))</f>
        <v>1</v>
      </c>
    </row>
    <row r="18" spans="14:41" ht="12.75">
      <c r="N18" s="55"/>
      <c r="Z18" s="19" t="s">
        <v>960</v>
      </c>
      <c r="AA18" s="6">
        <v>2</v>
      </c>
      <c r="AB18" s="6">
        <f>INDEX('floating math'!J3,1)</f>
        <v>1</v>
      </c>
      <c r="AC18" s="6" t="s">
        <v>358</v>
      </c>
      <c r="AD18" s="20" t="s">
        <v>943</v>
      </c>
      <c r="AE18" s="6"/>
      <c r="AF18">
        <f>SUM(AB18+(INDEX('dice roll'!X18,1)))</f>
        <v>1</v>
      </c>
      <c r="AG18">
        <f>SUM(AB18+(INDEX('dice roll'!Y18,1)))</f>
        <v>1</v>
      </c>
      <c r="AH18">
        <f>SUM(AB18+(INDEX('dice roll'!Z18,1)))</f>
        <v>1</v>
      </c>
      <c r="AI18">
        <f>SUM(AB18+(INDEX('dice roll'!AA18,1)))</f>
        <v>1</v>
      </c>
      <c r="AJ18">
        <f>SUM(AB18+(INDEX('dice roll'!AB18,1)))</f>
        <v>1</v>
      </c>
      <c r="AK18">
        <f>SUM(AB18+(INDEX('dice roll'!AC18,1)))</f>
        <v>1</v>
      </c>
      <c r="AL18">
        <f>SUM(AB18+(INDEX('dice roll'!AD18,1)))</f>
        <v>1</v>
      </c>
      <c r="AM18">
        <f>SUM(AB18+(INDEX('dice roll'!AE18,1)))</f>
        <v>1</v>
      </c>
      <c r="AN18">
        <f>SUM(AB18+(INDEX('dice roll'!AF18,1)))</f>
        <v>1</v>
      </c>
      <c r="AO18">
        <f>SUM(AB18+(INDEX('dice roll'!AG18,1)))</f>
        <v>1</v>
      </c>
    </row>
    <row r="19" spans="14:41" ht="12.75">
      <c r="N19" s="55"/>
      <c r="Z19" s="19" t="s">
        <v>961</v>
      </c>
      <c r="AA19" s="6">
        <v>3</v>
      </c>
      <c r="AB19" s="6">
        <f>INDEX('floating math'!J3,1)</f>
        <v>1</v>
      </c>
      <c r="AC19" s="6" t="s">
        <v>355</v>
      </c>
      <c r="AD19" s="20" t="s">
        <v>946</v>
      </c>
      <c r="AE19" s="6"/>
      <c r="AF19">
        <f>SUM(AB19+(INDEX('dice roll'!X19,1)))</f>
        <v>1</v>
      </c>
      <c r="AG19">
        <f>SUM(AB19+(INDEX('dice roll'!Y19,1)))</f>
        <v>1</v>
      </c>
      <c r="AH19">
        <f>SUM(AB19+(INDEX('dice roll'!Z19,1)))</f>
        <v>1</v>
      </c>
      <c r="AI19">
        <f>SUM(AB19+(INDEX('dice roll'!AA19,1)))</f>
        <v>1</v>
      </c>
      <c r="AJ19">
        <f>SUM(AB19+(INDEX('dice roll'!AB19,1)))</f>
        <v>1</v>
      </c>
      <c r="AK19">
        <f>SUM(AB19+(INDEX('dice roll'!AC19,1)))</f>
        <v>1</v>
      </c>
      <c r="AL19">
        <f>SUM(AB19+(INDEX('dice roll'!AD19,1)))</f>
        <v>1</v>
      </c>
      <c r="AM19">
        <f>SUM(AB19+(INDEX('dice roll'!AE19,1)))</f>
        <v>1</v>
      </c>
      <c r="AN19">
        <f>SUM(AB19+(INDEX('dice roll'!AF19,1)))</f>
        <v>1</v>
      </c>
      <c r="AO19">
        <f>SUM(AB19+(INDEX('dice roll'!AG19,1)))</f>
        <v>1</v>
      </c>
    </row>
    <row r="20" spans="14:41" ht="12.75">
      <c r="N20" s="55"/>
      <c r="Z20" s="19" t="s">
        <v>962</v>
      </c>
      <c r="AA20" s="6">
        <v>6</v>
      </c>
      <c r="AB20" s="6">
        <f>INDEX('floating math'!J3,1)</f>
        <v>1</v>
      </c>
      <c r="AC20" s="6" t="s">
        <v>356</v>
      </c>
      <c r="AD20" s="20" t="s">
        <v>943</v>
      </c>
      <c r="AE20" s="6"/>
      <c r="AF20">
        <f>SUM(AB20+(INDEX('dice roll'!X20,1)))</f>
        <v>1</v>
      </c>
      <c r="AG20">
        <f>SUM(AB20+(INDEX('dice roll'!Y20,1)))</f>
        <v>1</v>
      </c>
      <c r="AH20">
        <f>SUM(AB20+(INDEX('dice roll'!Z20,1)))</f>
        <v>1</v>
      </c>
      <c r="AI20">
        <f>SUM(AB20+(INDEX('dice roll'!AA20,1)))</f>
        <v>1</v>
      </c>
      <c r="AJ20">
        <f>SUM(AB20+(INDEX('dice roll'!AB20,1)))</f>
        <v>1</v>
      </c>
      <c r="AK20">
        <f>SUM(AB20+(INDEX('dice roll'!AC20,1)))</f>
        <v>1</v>
      </c>
      <c r="AL20">
        <f>SUM(AB20+(INDEX('dice roll'!AD20,1)))</f>
        <v>1</v>
      </c>
      <c r="AM20">
        <f>SUM(AB20+(INDEX('dice roll'!AE20,1)))</f>
        <v>1</v>
      </c>
      <c r="AN20">
        <f>SUM(AB20+(INDEX('dice roll'!AF20,1)))</f>
        <v>1</v>
      </c>
      <c r="AO20">
        <f>SUM(AB20+(INDEX('dice roll'!AG20,1)))</f>
        <v>1</v>
      </c>
    </row>
    <row r="21" spans="14:41" ht="12.75">
      <c r="N21" s="55"/>
      <c r="Z21" s="19" t="s">
        <v>986</v>
      </c>
      <c r="AA21" s="6">
        <v>3</v>
      </c>
      <c r="AB21" s="6">
        <f>INDEX('floating math'!J3,1)</f>
        <v>1</v>
      </c>
      <c r="AC21" s="6">
        <v>6</v>
      </c>
      <c r="AD21" s="20" t="s">
        <v>946</v>
      </c>
      <c r="AE21" s="6"/>
      <c r="AF21">
        <f>SUM(AB21+(INDEX('dice roll'!X21,1)))</f>
        <v>1</v>
      </c>
      <c r="AG21">
        <f>SUM(AB21+(INDEX('dice roll'!Y21,1)))</f>
        <v>1</v>
      </c>
      <c r="AH21">
        <f>SUM(AB21+(INDEX('dice roll'!Z21,1)))</f>
        <v>1</v>
      </c>
      <c r="AI21">
        <f>SUM(AB21+(INDEX('dice roll'!AA21,1)))</f>
        <v>1</v>
      </c>
      <c r="AJ21">
        <f>SUM(AB21+(INDEX('dice roll'!AB21,1)))</f>
        <v>1</v>
      </c>
      <c r="AK21">
        <f>SUM(AB21+(INDEX('dice roll'!AC21,1)))</f>
        <v>1</v>
      </c>
      <c r="AL21">
        <f>SUM(AB21+(INDEX('dice roll'!AD21,1)))</f>
        <v>1</v>
      </c>
      <c r="AM21">
        <f>SUM(AB21+(INDEX('dice roll'!AE21,1)))</f>
        <v>1</v>
      </c>
      <c r="AN21">
        <f>SUM(AB21+(INDEX('dice roll'!AF21,1)))</f>
        <v>1</v>
      </c>
      <c r="AO21">
        <f>SUM(AB21+(INDEX('dice roll'!AG21,1)))</f>
        <v>1</v>
      </c>
    </row>
    <row r="22" spans="14:41" ht="12.75">
      <c r="N22" s="55"/>
      <c r="Z22" s="19" t="s">
        <v>987</v>
      </c>
      <c r="AA22" s="6">
        <v>3</v>
      </c>
      <c r="AB22" s="6">
        <f>INDEX('floating math'!J3,1)</f>
        <v>1</v>
      </c>
      <c r="AC22" s="6">
        <v>6</v>
      </c>
      <c r="AD22" s="20" t="s">
        <v>946</v>
      </c>
      <c r="AE22" s="6"/>
      <c r="AF22">
        <f>SUM(AB22+(INDEX('dice roll'!X22,1)))</f>
        <v>1</v>
      </c>
      <c r="AG22">
        <f>SUM(AB22+(INDEX('dice roll'!Y22,1)))</f>
        <v>1</v>
      </c>
      <c r="AH22">
        <f>SUM(AB22+(INDEX('dice roll'!Z22,1)))</f>
        <v>1</v>
      </c>
      <c r="AI22">
        <f>SUM(AB22+(INDEX('dice roll'!AA22,1)))</f>
        <v>1</v>
      </c>
      <c r="AJ22">
        <f>SUM(AB22+(INDEX('dice roll'!AB22,1)))</f>
        <v>1</v>
      </c>
      <c r="AK22">
        <f>SUM(AB22+(INDEX('dice roll'!AC22,1)))</f>
        <v>1</v>
      </c>
      <c r="AL22">
        <f>SUM(AB22+(INDEX('dice roll'!AD22,1)))</f>
        <v>1</v>
      </c>
      <c r="AM22">
        <f>SUM(AB22+(INDEX('dice roll'!AE22,1)))</f>
        <v>1</v>
      </c>
      <c r="AN22">
        <f>SUM(AB22+(INDEX('dice roll'!AF22,1)))</f>
        <v>1</v>
      </c>
      <c r="AO22">
        <f>SUM(AB22+(INDEX('dice roll'!AG22,1)))</f>
        <v>1</v>
      </c>
    </row>
    <row r="23" spans="14:41" ht="12.75">
      <c r="N23" s="55"/>
      <c r="Z23" s="19" t="s">
        <v>988</v>
      </c>
      <c r="AA23" s="6">
        <v>1</v>
      </c>
      <c r="AB23" s="6">
        <f>INDEX('floating math'!J4,1)</f>
        <v>1</v>
      </c>
      <c r="AC23" s="6">
        <v>20</v>
      </c>
      <c r="AD23" s="20"/>
      <c r="AE23" s="6"/>
      <c r="AF23">
        <f>SUM(AB23+(INDEX('dice roll'!X23,1)))</f>
        <v>1</v>
      </c>
      <c r="AG23">
        <f>SUM(AB23+(INDEX('dice roll'!Y23,1)))</f>
        <v>1</v>
      </c>
      <c r="AH23">
        <f>SUM(AB23+(INDEX('dice roll'!Z23,1)))</f>
        <v>1</v>
      </c>
      <c r="AI23">
        <f>SUM(AB23+(INDEX('dice roll'!AA23,1)))</f>
        <v>1</v>
      </c>
      <c r="AJ23">
        <f>SUM(AB23+(INDEX('dice roll'!AB23,1)))</f>
        <v>1</v>
      </c>
      <c r="AK23">
        <f>SUM(AB23+(INDEX('dice roll'!AC23,1)))</f>
        <v>1</v>
      </c>
      <c r="AL23">
        <f>SUM(AB23+(INDEX('dice roll'!AD23,1)))</f>
        <v>1</v>
      </c>
      <c r="AM23">
        <f>SUM(AB23+(INDEX('dice roll'!AE23,1)))</f>
        <v>1</v>
      </c>
      <c r="AN23">
        <f>SUM(AB23+(INDEX('dice roll'!AF23,1)))</f>
        <v>1</v>
      </c>
      <c r="AO23">
        <f>SUM(AB23+(INDEX('dice roll'!AG23,1)))</f>
        <v>1</v>
      </c>
    </row>
    <row r="24" spans="14:41" ht="12.75">
      <c r="N24" s="55"/>
      <c r="Z24" s="19" t="s">
        <v>989</v>
      </c>
      <c r="AA24" s="6">
        <v>1</v>
      </c>
      <c r="AB24" s="6">
        <f>INDEX('floating math'!J4,1)</f>
        <v>1</v>
      </c>
      <c r="AC24" s="6">
        <v>20</v>
      </c>
      <c r="AD24" s="20"/>
      <c r="AE24" s="6"/>
      <c r="AF24">
        <f>SUM(AB24+(INDEX('dice roll'!X24,1)))</f>
        <v>1</v>
      </c>
      <c r="AG24">
        <f>SUM(AB24+(INDEX('dice roll'!Y24,1)))</f>
        <v>1</v>
      </c>
      <c r="AH24">
        <f>SUM(AB24+(INDEX('dice roll'!Z24,1)))</f>
        <v>1</v>
      </c>
      <c r="AI24">
        <f>SUM(AB24+(INDEX('dice roll'!AA24,1)))</f>
        <v>1</v>
      </c>
      <c r="AJ24">
        <f>SUM(AB24+(INDEX('dice roll'!AB24,1)))</f>
        <v>1</v>
      </c>
      <c r="AK24">
        <f>SUM(AB24+(INDEX('dice roll'!AC24,1)))</f>
        <v>1</v>
      </c>
      <c r="AL24">
        <f>SUM(AB24+(INDEX('dice roll'!AD24,1)))</f>
        <v>1</v>
      </c>
      <c r="AM24">
        <f>SUM(AB24+(INDEX('dice roll'!AE24,1)))</f>
        <v>1</v>
      </c>
      <c r="AN24">
        <f>SUM(AB24+(INDEX('dice roll'!AF24,1)))</f>
        <v>1</v>
      </c>
      <c r="AO24">
        <f>SUM(AB24+(INDEX('dice roll'!AG24,1)))</f>
        <v>1</v>
      </c>
    </row>
    <row r="25" spans="14:41" ht="12.75">
      <c r="N25" s="55"/>
      <c r="Z25" s="19" t="s">
        <v>990</v>
      </c>
      <c r="AA25" s="6">
        <v>1</v>
      </c>
      <c r="AB25" s="6">
        <f>ROUND(SUM(INDEX('floating math'!J4,1),INDEX('floating math'!J3,1))/2,0)</f>
        <v>1</v>
      </c>
      <c r="AC25" s="6">
        <v>8</v>
      </c>
      <c r="AD25" s="20"/>
      <c r="AE25" s="6"/>
      <c r="AF25">
        <f>SUM(AB25+(INDEX('dice roll'!X25,1)))</f>
        <v>1</v>
      </c>
      <c r="AG25">
        <f>SUM(AB25+(INDEX('dice roll'!Y25,1)))</f>
        <v>1</v>
      </c>
      <c r="AH25">
        <f>SUM(AB25+(INDEX('dice roll'!Z25,1)))</f>
        <v>1</v>
      </c>
      <c r="AI25">
        <f>SUM(AB25+(INDEX('dice roll'!AA25,1)))</f>
        <v>1</v>
      </c>
      <c r="AJ25">
        <f>SUM(AB25+(INDEX('dice roll'!AB25,1)))</f>
        <v>1</v>
      </c>
      <c r="AK25">
        <f>SUM(AB25+(INDEX('dice roll'!AC25,1)))</f>
        <v>1</v>
      </c>
      <c r="AL25">
        <f>SUM(AB25+(INDEX('dice roll'!AD25,1)))</f>
        <v>1</v>
      </c>
      <c r="AM25">
        <f>SUM(AB25+(INDEX('dice roll'!AE25,1)))</f>
        <v>1</v>
      </c>
      <c r="AN25">
        <f>SUM(AB25+(INDEX('dice roll'!AF25,1)))</f>
        <v>1</v>
      </c>
      <c r="AO25">
        <f>SUM(AB25+(INDEX('dice roll'!AG25,1)))</f>
        <v>1</v>
      </c>
    </row>
    <row r="26" spans="14:41" ht="12.75">
      <c r="N26" s="55"/>
      <c r="Z26" s="19" t="s">
        <v>991</v>
      </c>
      <c r="AA26" s="6">
        <v>1</v>
      </c>
      <c r="AB26" s="6">
        <f>INDEX('floating math'!J3,1)</f>
        <v>1</v>
      </c>
      <c r="AC26" s="6">
        <v>8</v>
      </c>
      <c r="AD26" s="20"/>
      <c r="AE26" s="6"/>
      <c r="AF26">
        <f>SUM(AB26+(INDEX('dice roll'!X26,1)))</f>
        <v>1</v>
      </c>
      <c r="AG26">
        <f>SUM(AB26+(INDEX('dice roll'!Y26,1)))</f>
        <v>1</v>
      </c>
      <c r="AH26">
        <f>SUM(AB26+(INDEX('dice roll'!Z26,1)))</f>
        <v>1</v>
      </c>
      <c r="AI26">
        <f>SUM(AB26+(INDEX('dice roll'!AA26,1)))</f>
        <v>1</v>
      </c>
      <c r="AJ26">
        <f>SUM(AB26+(INDEX('dice roll'!AB26,1)))</f>
        <v>1</v>
      </c>
      <c r="AK26">
        <f>SUM(AB26+(INDEX('dice roll'!AC26,1)))</f>
        <v>1</v>
      </c>
      <c r="AL26">
        <f>SUM(AB26+(INDEX('dice roll'!AD26,1)))</f>
        <v>1</v>
      </c>
      <c r="AM26">
        <f>SUM(AB26+(INDEX('dice roll'!AE26,1)))</f>
        <v>1</v>
      </c>
      <c r="AN26">
        <f>SUM(AB26+(INDEX('dice roll'!AF26,1)))</f>
        <v>1</v>
      </c>
      <c r="AO26">
        <f>SUM(AB26+(INDEX('dice roll'!AG26,1)))</f>
        <v>1</v>
      </c>
    </row>
    <row r="27" spans="14:41" ht="12.75">
      <c r="N27" s="55"/>
      <c r="Z27" s="19" t="s">
        <v>992</v>
      </c>
      <c r="AA27" s="6">
        <v>1</v>
      </c>
      <c r="AB27" s="6">
        <f>INDEX('floating math'!J3,1)</f>
        <v>1</v>
      </c>
      <c r="AC27" s="6">
        <v>6</v>
      </c>
      <c r="AD27" s="20" t="s">
        <v>946</v>
      </c>
      <c r="AE27" s="6"/>
      <c r="AF27">
        <f>SUM(AB27+(INDEX('dice roll'!X27,1)))</f>
        <v>1</v>
      </c>
      <c r="AG27">
        <f>SUM(AB27+(INDEX('dice roll'!Y27,1)))</f>
        <v>1</v>
      </c>
      <c r="AH27">
        <f>SUM(AB27+(INDEX('dice roll'!Z27,1)))</f>
        <v>1</v>
      </c>
      <c r="AI27">
        <f>SUM(AB27+(INDEX('dice roll'!AA27,1)))</f>
        <v>1</v>
      </c>
      <c r="AJ27">
        <f>SUM(AB27+(INDEX('dice roll'!AB27,1)))</f>
        <v>1</v>
      </c>
      <c r="AK27">
        <f>SUM(AB27+(INDEX('dice roll'!AC27,1)))</f>
        <v>1</v>
      </c>
      <c r="AL27">
        <f>SUM(AB27+(INDEX('dice roll'!AD27,1)))</f>
        <v>1</v>
      </c>
      <c r="AM27">
        <f>SUM(AB27+(INDEX('dice roll'!AE27,1)))</f>
        <v>1</v>
      </c>
      <c r="AN27">
        <f>SUM(AB27+(INDEX('dice roll'!AF27,1)))</f>
        <v>1</v>
      </c>
      <c r="AO27">
        <f>SUM(AB27+(INDEX('dice roll'!AG27,1)))</f>
        <v>1</v>
      </c>
    </row>
    <row r="28" spans="14:41" ht="12.75">
      <c r="N28" s="55"/>
      <c r="Z28" s="19" t="s">
        <v>993</v>
      </c>
      <c r="AA28" s="6">
        <v>2</v>
      </c>
      <c r="AB28" s="6">
        <f>ROUND(SUM(INDEX('floating math'!J3,1),INDEX('floating math'!J4,1),INDEX('floating math'!J7,1))/3,0)</f>
        <v>1</v>
      </c>
      <c r="AC28" s="6">
        <v>4</v>
      </c>
      <c r="AD28" s="20" t="s">
        <v>946</v>
      </c>
      <c r="AE28" s="6"/>
      <c r="AF28">
        <f>SUM(AB28+(INDEX('dice roll'!X28,1)))</f>
        <v>1</v>
      </c>
      <c r="AG28">
        <f>SUM(AB28+(INDEX('dice roll'!Y28,1)))</f>
        <v>1</v>
      </c>
      <c r="AH28">
        <f>SUM(AB28+(INDEX('dice roll'!Z28,1)))</f>
        <v>1</v>
      </c>
      <c r="AI28">
        <f>SUM(AB28+(INDEX('dice roll'!AA28,1)))</f>
        <v>1</v>
      </c>
      <c r="AJ28">
        <f>SUM(AB28+(INDEX('dice roll'!AB28,1)))</f>
        <v>1</v>
      </c>
      <c r="AK28">
        <f>SUM(AB28+(INDEX('dice roll'!AC28,1)))</f>
        <v>1</v>
      </c>
      <c r="AL28">
        <f>SUM(AB28+(INDEX('dice roll'!AD28,1)))</f>
        <v>1</v>
      </c>
      <c r="AM28">
        <f>SUM(AB28+(INDEX('dice roll'!AE28,1)))</f>
        <v>1</v>
      </c>
      <c r="AN28">
        <f>SUM(AB28+(INDEX('dice roll'!AF28,1)))</f>
        <v>1</v>
      </c>
      <c r="AO28">
        <f>SUM(AB28+(INDEX('dice roll'!AG28,1)))</f>
        <v>1</v>
      </c>
    </row>
    <row r="29" spans="14:41" ht="12.75">
      <c r="N29" s="55"/>
      <c r="Z29" s="19" t="s">
        <v>994</v>
      </c>
      <c r="AA29" s="6">
        <v>1</v>
      </c>
      <c r="AB29" s="6">
        <f>INDEX('floating math'!J4,1)</f>
        <v>1</v>
      </c>
      <c r="AC29" s="6">
        <v>10</v>
      </c>
      <c r="AD29" s="20"/>
      <c r="AE29" s="6"/>
      <c r="AF29">
        <f>SUM(AB29+(INDEX('dice roll'!X29,1)))</f>
        <v>1</v>
      </c>
      <c r="AG29">
        <f>SUM(AB29+(INDEX('dice roll'!Y29,1)))</f>
        <v>1</v>
      </c>
      <c r="AH29">
        <f>SUM(AB29+(INDEX('dice roll'!Z29,1)))</f>
        <v>1</v>
      </c>
      <c r="AI29">
        <f>SUM(AB29+(INDEX('dice roll'!AA29,1)))</f>
        <v>1</v>
      </c>
      <c r="AJ29">
        <f>SUM(AB29+(INDEX('dice roll'!AB29,1)))</f>
        <v>1</v>
      </c>
      <c r="AK29">
        <f>SUM(AB29+(INDEX('dice roll'!AC29,1)))</f>
        <v>1</v>
      </c>
      <c r="AL29">
        <f>SUM(AB29+(INDEX('dice roll'!AD29,1)))</f>
        <v>1</v>
      </c>
      <c r="AM29">
        <f>SUM(AB29+(INDEX('dice roll'!AE29,1)))</f>
        <v>1</v>
      </c>
      <c r="AN29">
        <f>SUM(AB29+(INDEX('dice roll'!AF29,1)))</f>
        <v>1</v>
      </c>
      <c r="AO29">
        <f>SUM(AB29+(INDEX('dice roll'!AG29,1)))</f>
        <v>1</v>
      </c>
    </row>
    <row r="30" spans="14:41" ht="12.75">
      <c r="N30" s="55"/>
      <c r="Z30" s="19" t="s">
        <v>995</v>
      </c>
      <c r="AA30" s="6">
        <v>1</v>
      </c>
      <c r="AB30" s="6">
        <f>INDEX('floating math'!J4,1)</f>
        <v>1</v>
      </c>
      <c r="AC30" s="6">
        <v>6</v>
      </c>
      <c r="AD30" s="20"/>
      <c r="AE30" s="6"/>
      <c r="AF30">
        <f>SUM(AB30+(INDEX('dice roll'!X30,1)))</f>
        <v>1</v>
      </c>
      <c r="AG30">
        <f>SUM(AB30+(INDEX('dice roll'!Y30,1)))</f>
        <v>1</v>
      </c>
      <c r="AH30">
        <f>SUM(AB30+(INDEX('dice roll'!Z30,1)))</f>
        <v>1</v>
      </c>
      <c r="AI30">
        <f>SUM(AB30+(INDEX('dice roll'!AA30,1)))</f>
        <v>1</v>
      </c>
      <c r="AJ30">
        <f>SUM(AB30+(INDEX('dice roll'!AB30,1)))</f>
        <v>1</v>
      </c>
      <c r="AK30">
        <f>SUM(AB30+(INDEX('dice roll'!AC30,1)))</f>
        <v>1</v>
      </c>
      <c r="AL30">
        <f>SUM(AB30+(INDEX('dice roll'!AD30,1)))</f>
        <v>1</v>
      </c>
      <c r="AM30">
        <f>SUM(AB30+(INDEX('dice roll'!AE30,1)))</f>
        <v>1</v>
      </c>
      <c r="AN30">
        <f>SUM(AB30+(INDEX('dice roll'!AF30,1)))</f>
        <v>1</v>
      </c>
      <c r="AO30">
        <f>SUM(AB30+(INDEX('dice roll'!AG30,1)))</f>
        <v>1</v>
      </c>
    </row>
    <row r="31" spans="14:41" ht="12.75">
      <c r="N31" s="55"/>
      <c r="Z31" s="19" t="s">
        <v>996</v>
      </c>
      <c r="AA31" s="6">
        <v>1</v>
      </c>
      <c r="AB31" s="6">
        <f>INDEX('floating math'!J3,1)</f>
        <v>1</v>
      </c>
      <c r="AC31" s="6">
        <v>6</v>
      </c>
      <c r="AD31" s="20"/>
      <c r="AE31" s="6"/>
      <c r="AF31">
        <f>SUM(AB31+(INDEX('dice roll'!X31,1)))</f>
        <v>1</v>
      </c>
      <c r="AG31">
        <f>SUM(AB31+(INDEX('dice roll'!Y31,1)))</f>
        <v>1</v>
      </c>
      <c r="AH31">
        <f>SUM(AB31+(INDEX('dice roll'!Z31,1)))</f>
        <v>1</v>
      </c>
      <c r="AI31">
        <f>SUM(AB31+(INDEX('dice roll'!AA31,1)))</f>
        <v>1</v>
      </c>
      <c r="AJ31">
        <f>SUM(AB31+(INDEX('dice roll'!AB31,1)))</f>
        <v>1</v>
      </c>
      <c r="AK31">
        <f>SUM(AB31+(INDEX('dice roll'!AC31,1)))</f>
        <v>1</v>
      </c>
      <c r="AL31">
        <f>SUM(AB31+(INDEX('dice roll'!AD31,1)))</f>
        <v>1</v>
      </c>
      <c r="AM31">
        <f>SUM(AB31+(INDEX('dice roll'!AE31,1)))</f>
        <v>1</v>
      </c>
      <c r="AN31">
        <f>SUM(AB31+(INDEX('dice roll'!AF31,1)))</f>
        <v>1</v>
      </c>
      <c r="AO31">
        <f>SUM(AB31+(INDEX('dice roll'!AG31,1)))</f>
        <v>1</v>
      </c>
    </row>
    <row r="32" spans="14:41" ht="12.75">
      <c r="N32" s="55"/>
      <c r="Z32" s="19" t="s">
        <v>997</v>
      </c>
      <c r="AA32" s="6">
        <v>1</v>
      </c>
      <c r="AB32" s="6">
        <f>INDEX('floating math'!J4,1)</f>
        <v>1</v>
      </c>
      <c r="AC32" s="6">
        <v>8</v>
      </c>
      <c r="AD32" s="20"/>
      <c r="AE32" s="6"/>
      <c r="AF32">
        <f>SUM(AB32+(INDEX('dice roll'!X32,1)))</f>
        <v>1</v>
      </c>
      <c r="AG32">
        <f>SUM(AB32+(INDEX('dice roll'!Y32,1)))</f>
        <v>1</v>
      </c>
      <c r="AH32">
        <f>SUM(AB32+(INDEX('dice roll'!Z32,1)))</f>
        <v>1</v>
      </c>
      <c r="AI32">
        <f>SUM(AB32+(INDEX('dice roll'!AA32,1)))</f>
        <v>1</v>
      </c>
      <c r="AJ32">
        <f>SUM(AB32+(INDEX('dice roll'!AB32,1)))</f>
        <v>1</v>
      </c>
      <c r="AK32">
        <f>SUM(AB32+(INDEX('dice roll'!AC32,1)))</f>
        <v>1</v>
      </c>
      <c r="AL32">
        <f>SUM(AB32+(INDEX('dice roll'!AD32,1)))</f>
        <v>1</v>
      </c>
      <c r="AM32">
        <f>SUM(AB32+(INDEX('dice roll'!AE32,1)))</f>
        <v>1</v>
      </c>
      <c r="AN32">
        <f>SUM(AB32+(INDEX('dice roll'!AF32,1)))</f>
        <v>1</v>
      </c>
      <c r="AO32">
        <f>SUM(AB32+(INDEX('dice roll'!AG32,1)))</f>
        <v>1</v>
      </c>
    </row>
    <row r="33" spans="14:41" ht="12.75">
      <c r="N33" s="55"/>
      <c r="Z33" s="19" t="s">
        <v>998</v>
      </c>
      <c r="AA33" s="6">
        <v>2</v>
      </c>
      <c r="AB33" s="6">
        <f>ROUND(SUM(INDEX('floating math'!J4,1),INDEX('floating math'!J3,1))/2,0)</f>
        <v>1</v>
      </c>
      <c r="AC33" s="6">
        <v>4</v>
      </c>
      <c r="AD33" s="20"/>
      <c r="AE33" s="6"/>
      <c r="AF33">
        <f>SUM(AB33+(INDEX('dice roll'!X33,1)))</f>
        <v>1</v>
      </c>
      <c r="AG33">
        <f>SUM(AB33+(INDEX('dice roll'!Y33,1)))</f>
        <v>1</v>
      </c>
      <c r="AH33">
        <f>SUM(AB33+(INDEX('dice roll'!Z33,1)))</f>
        <v>1</v>
      </c>
      <c r="AI33">
        <f>SUM(AB33+(INDEX('dice roll'!AA33,1)))</f>
        <v>1</v>
      </c>
      <c r="AJ33">
        <f>SUM(AB33+(INDEX('dice roll'!AB33,1)))</f>
        <v>1</v>
      </c>
      <c r="AK33">
        <f>SUM(AB33+(INDEX('dice roll'!AC33,1)))</f>
        <v>1</v>
      </c>
      <c r="AL33">
        <f>SUM(AB33+(INDEX('dice roll'!AD33,1)))</f>
        <v>1</v>
      </c>
      <c r="AM33">
        <f>SUM(AB33+(INDEX('dice roll'!AE33,1)))</f>
        <v>1</v>
      </c>
      <c r="AN33">
        <f>SUM(AB33+(INDEX('dice roll'!AF33,1)))</f>
        <v>1</v>
      </c>
      <c r="AO33">
        <f>SUM(AB33+(INDEX('dice roll'!AG33,1)))</f>
        <v>1</v>
      </c>
    </row>
    <row r="34" spans="14:41" ht="12.75">
      <c r="N34" s="55"/>
      <c r="Z34" s="19" t="s">
        <v>999</v>
      </c>
      <c r="AA34" s="6">
        <v>2</v>
      </c>
      <c r="AB34" s="6">
        <f>ROUND(SUM(INDEX('floating math'!J4,1),INDEX('floating math'!J3,1))/2,0)</f>
        <v>1</v>
      </c>
      <c r="AC34" s="6">
        <v>6</v>
      </c>
      <c r="AD34" s="20" t="s">
        <v>946</v>
      </c>
      <c r="AE34" s="6"/>
      <c r="AF34">
        <f>SUM(AB34+(INDEX('dice roll'!X34,1)))</f>
        <v>1</v>
      </c>
      <c r="AG34">
        <f>SUM(AB34+(INDEX('dice roll'!Y34,1)))</f>
        <v>1</v>
      </c>
      <c r="AH34">
        <f>SUM(AB34+(INDEX('dice roll'!Z34,1)))</f>
        <v>1</v>
      </c>
      <c r="AI34">
        <f>SUM(AB34+(INDEX('dice roll'!AA34,1)))</f>
        <v>1</v>
      </c>
      <c r="AJ34">
        <f>SUM(AB34+(INDEX('dice roll'!AB34,1)))</f>
        <v>1</v>
      </c>
      <c r="AK34">
        <f>SUM(AB34+(INDEX('dice roll'!AC34,1)))</f>
        <v>1</v>
      </c>
      <c r="AL34">
        <f>SUM(AB34+(INDEX('dice roll'!AD34,1)))</f>
        <v>1</v>
      </c>
      <c r="AM34">
        <f>SUM(AB34+(INDEX('dice roll'!AE34,1)))</f>
        <v>1</v>
      </c>
      <c r="AN34">
        <f>SUM(AB34+(INDEX('dice roll'!AF34,1)))</f>
        <v>1</v>
      </c>
      <c r="AO34">
        <f>SUM(AB34+(INDEX('dice roll'!AG34,1)))</f>
        <v>1</v>
      </c>
    </row>
    <row r="35" spans="14:41" ht="12.75">
      <c r="N35" s="55"/>
      <c r="Z35" s="19" t="s">
        <v>1000</v>
      </c>
      <c r="AA35" s="6">
        <v>2</v>
      </c>
      <c r="AB35" s="6">
        <f>ROUND(SUM(INDEX('floating math'!J4,1),INDEX('floating math'!J3,1))/2,0)</f>
        <v>1</v>
      </c>
      <c r="AC35" s="6">
        <v>4</v>
      </c>
      <c r="AD35" s="20" t="s">
        <v>946</v>
      </c>
      <c r="AE35" s="6"/>
      <c r="AF35">
        <f>SUM(AB35+(INDEX('dice roll'!X35,1)))</f>
        <v>1</v>
      </c>
      <c r="AG35">
        <f>SUM(AB35+(INDEX('dice roll'!Y35,1)))</f>
        <v>1</v>
      </c>
      <c r="AH35">
        <f>SUM(AB35+(INDEX('dice roll'!Z35,1)))</f>
        <v>1</v>
      </c>
      <c r="AI35">
        <f>SUM(AB35+(INDEX('dice roll'!AA35,1)))</f>
        <v>1</v>
      </c>
      <c r="AJ35">
        <f>SUM(AB35+(INDEX('dice roll'!AB35,1)))</f>
        <v>1</v>
      </c>
      <c r="AK35">
        <f>SUM(AB35+(INDEX('dice roll'!AC35,1)))</f>
        <v>1</v>
      </c>
      <c r="AL35">
        <f>SUM(AB35+(INDEX('dice roll'!AD35,1)))</f>
        <v>1</v>
      </c>
      <c r="AM35">
        <f>SUM(AB35+(INDEX('dice roll'!AE35,1)))</f>
        <v>1</v>
      </c>
      <c r="AN35">
        <f>SUM(AB35+(INDEX('dice roll'!AF35,1)))</f>
        <v>1</v>
      </c>
      <c r="AO35">
        <f>SUM(AB35+(INDEX('dice roll'!AG35,1)))</f>
        <v>1</v>
      </c>
    </row>
    <row r="36" spans="3:41" ht="12.75">
      <c r="C36" s="3" t="s">
        <v>1294</v>
      </c>
      <c r="D36">
        <f>SUM(D10:D35)</f>
        <v>0</v>
      </c>
      <c r="Z36" s="19" t="s">
        <v>1001</v>
      </c>
      <c r="AA36" s="6">
        <v>1</v>
      </c>
      <c r="AB36" s="6">
        <f>INDEX('floating math'!J3,1)</f>
        <v>1</v>
      </c>
      <c r="AC36" s="6">
        <v>6</v>
      </c>
      <c r="AD36" s="20"/>
      <c r="AE36" s="6"/>
      <c r="AF36">
        <f>SUM(AB36+(INDEX('dice roll'!X36,1)))</f>
        <v>1</v>
      </c>
      <c r="AG36">
        <f>SUM(AB36+(INDEX('dice roll'!Y36,1)))</f>
        <v>1</v>
      </c>
      <c r="AH36">
        <f>SUM(AB36+(INDEX('dice roll'!Z36,1)))</f>
        <v>1</v>
      </c>
      <c r="AI36">
        <f>SUM(AB36+(INDEX('dice roll'!AA36,1)))</f>
        <v>1</v>
      </c>
      <c r="AJ36">
        <f>SUM(AB36+(INDEX('dice roll'!AB36,1)))</f>
        <v>1</v>
      </c>
      <c r="AK36">
        <f>SUM(AB36+(INDEX('dice roll'!AC36,1)))</f>
        <v>1</v>
      </c>
      <c r="AL36">
        <f>SUM(AB36+(INDEX('dice roll'!AD36,1)))</f>
        <v>1</v>
      </c>
      <c r="AM36">
        <f>SUM(AB36+(INDEX('dice roll'!AE36,1)))</f>
        <v>1</v>
      </c>
      <c r="AN36">
        <f>SUM(AB36+(INDEX('dice roll'!AF36,1)))</f>
        <v>1</v>
      </c>
      <c r="AO36">
        <f>SUM(AB36+(INDEX('dice roll'!AG36,1)))</f>
        <v>1</v>
      </c>
    </row>
    <row r="37" spans="4:41" ht="12.75">
      <c r="D37">
        <f>0-D36</f>
        <v>0</v>
      </c>
      <c r="Z37" s="19" t="s">
        <v>1002</v>
      </c>
      <c r="AA37" s="6">
        <v>1</v>
      </c>
      <c r="AB37" s="6">
        <f>INDEX('floating math'!J3,1)</f>
        <v>1</v>
      </c>
      <c r="AC37" s="6">
        <v>6</v>
      </c>
      <c r="AD37" s="20"/>
      <c r="AE37" s="6"/>
      <c r="AF37">
        <f>SUM(AB37+(INDEX('dice roll'!X37,1)))</f>
        <v>1</v>
      </c>
      <c r="AG37">
        <f>SUM(AB37+(INDEX('dice roll'!Y37,1)))</f>
        <v>1</v>
      </c>
      <c r="AH37">
        <f>SUM(AB37+(INDEX('dice roll'!Z37,1)))</f>
        <v>1</v>
      </c>
      <c r="AI37">
        <f>SUM(AB37+(INDEX('dice roll'!AA37,1)))</f>
        <v>1</v>
      </c>
      <c r="AJ37">
        <f>SUM(AB37+(INDEX('dice roll'!AB37,1)))</f>
        <v>1</v>
      </c>
      <c r="AK37">
        <f>SUM(AB37+(INDEX('dice roll'!AC37,1)))</f>
        <v>1</v>
      </c>
      <c r="AL37">
        <f>SUM(AB37+(INDEX('dice roll'!AD37,1)))</f>
        <v>1</v>
      </c>
      <c r="AM37">
        <f>SUM(AB37+(INDEX('dice roll'!AE37,1)))</f>
        <v>1</v>
      </c>
      <c r="AN37">
        <f>SUM(AB37+(INDEX('dice roll'!AF37,1)))</f>
        <v>1</v>
      </c>
      <c r="AO37">
        <f>SUM(AB37+(INDEX('dice roll'!AG37,1)))</f>
        <v>1</v>
      </c>
    </row>
    <row r="38" spans="26:41" ht="12.75">
      <c r="Z38" s="19" t="s">
        <v>1003</v>
      </c>
      <c r="AA38" s="6">
        <v>1</v>
      </c>
      <c r="AB38" s="6">
        <f>INDEX('floating math'!J3,1)</f>
        <v>1</v>
      </c>
      <c r="AC38" s="6">
        <v>6</v>
      </c>
      <c r="AD38" s="20"/>
      <c r="AE38" s="6"/>
      <c r="AF38">
        <f>SUM(AB38+(INDEX('dice roll'!X38,1)))</f>
        <v>1</v>
      </c>
      <c r="AG38">
        <f>SUM(AB38+(INDEX('dice roll'!Y38,1)))</f>
        <v>1</v>
      </c>
      <c r="AH38">
        <f>SUM(AB38+(INDEX('dice roll'!Z38,1)))</f>
        <v>1</v>
      </c>
      <c r="AI38">
        <f>SUM(AB38+(INDEX('dice roll'!AA38,1)))</f>
        <v>1</v>
      </c>
      <c r="AJ38">
        <f>SUM(AB38+(INDEX('dice roll'!AB38,1)))</f>
        <v>1</v>
      </c>
      <c r="AK38">
        <f>SUM(AB38+(INDEX('dice roll'!AC38,1)))</f>
        <v>1</v>
      </c>
      <c r="AL38">
        <f>SUM(AB38+(INDEX('dice roll'!AD38,1)))</f>
        <v>1</v>
      </c>
      <c r="AM38">
        <f>SUM(AB38+(INDEX('dice roll'!AE38,1)))</f>
        <v>1</v>
      </c>
      <c r="AN38">
        <f>SUM(AB38+(INDEX('dice roll'!AF38,1)))</f>
        <v>1</v>
      </c>
      <c r="AO38">
        <f>SUM(AB38+(INDEX('dice roll'!AG38,1)))</f>
        <v>1</v>
      </c>
    </row>
    <row r="39" spans="26:41" ht="12.75">
      <c r="Z39" s="19" t="s">
        <v>1004</v>
      </c>
      <c r="AA39" s="6">
        <v>6</v>
      </c>
      <c r="AB39" s="6">
        <f>INDEX('floating math'!J3,1)</f>
        <v>1</v>
      </c>
      <c r="AC39" s="6">
        <v>6</v>
      </c>
      <c r="AD39" s="20" t="s">
        <v>946</v>
      </c>
      <c r="AE39" s="6"/>
      <c r="AF39">
        <f>SUM(AB39+(INDEX('dice roll'!X39,1)))</f>
        <v>1</v>
      </c>
      <c r="AG39">
        <f>SUM(AB39+(INDEX('dice roll'!Y39,1)))</f>
        <v>1</v>
      </c>
      <c r="AH39">
        <f>SUM(AB39+(INDEX('dice roll'!Z39,1)))</f>
        <v>1</v>
      </c>
      <c r="AI39">
        <f>SUM(AB39+(INDEX('dice roll'!AA39,1)))</f>
        <v>1</v>
      </c>
      <c r="AJ39">
        <f>SUM(AB39+(INDEX('dice roll'!AB39,1)))</f>
        <v>1</v>
      </c>
      <c r="AK39">
        <f>SUM(AB39+(INDEX('dice roll'!AC39,1)))</f>
        <v>1</v>
      </c>
      <c r="AL39">
        <f>SUM(AB39+(INDEX('dice roll'!AD39,1)))</f>
        <v>1</v>
      </c>
      <c r="AM39">
        <f>SUM(AB39+(INDEX('dice roll'!AE39,1)))</f>
        <v>1</v>
      </c>
      <c r="AN39">
        <f>SUM(AB39+(INDEX('dice roll'!AF39,1)))</f>
        <v>1</v>
      </c>
      <c r="AO39">
        <f>SUM(AB39+(INDEX('dice roll'!AG39,1)))</f>
        <v>1</v>
      </c>
    </row>
    <row r="40" spans="26:41" ht="12.75">
      <c r="Z40" s="19" t="s">
        <v>1005</v>
      </c>
      <c r="AA40" s="6">
        <v>1</v>
      </c>
      <c r="AB40" s="6">
        <f>ROUND(SUM(INDEX('floating math'!J7,1),INDEX('floating math'!J4,1))/2,0)</f>
        <v>1</v>
      </c>
      <c r="AC40" s="6">
        <v>6</v>
      </c>
      <c r="AD40" s="20"/>
      <c r="AE40" s="6"/>
      <c r="AF40">
        <f>SUM(AB40+(INDEX('dice roll'!X40,1)))</f>
        <v>1</v>
      </c>
      <c r="AG40">
        <f>SUM(AB40+(INDEX('dice roll'!Y40,1)))</f>
        <v>1</v>
      </c>
      <c r="AH40">
        <f>SUM(AB40+(INDEX('dice roll'!Z40,1)))</f>
        <v>1</v>
      </c>
      <c r="AI40">
        <f>SUM(AB40+(INDEX('dice roll'!AA40,1)))</f>
        <v>1</v>
      </c>
      <c r="AJ40">
        <f>SUM(AB40+(INDEX('dice roll'!AB40,1)))</f>
        <v>1</v>
      </c>
      <c r="AK40">
        <f>SUM(AB40+(INDEX('dice roll'!AC40,1)))</f>
        <v>1</v>
      </c>
      <c r="AL40">
        <f>SUM(AB40+(INDEX('dice roll'!AD40,1)))</f>
        <v>1</v>
      </c>
      <c r="AM40">
        <f>SUM(AB40+(INDEX('dice roll'!AE40,1)))</f>
        <v>1</v>
      </c>
      <c r="AN40">
        <f>SUM(AB40+(INDEX('dice roll'!AF40,1)))</f>
        <v>1</v>
      </c>
      <c r="AO40">
        <f>SUM(AB40+(INDEX('dice roll'!AG40,1)))</f>
        <v>1</v>
      </c>
    </row>
    <row r="41" spans="26:41" ht="12.75">
      <c r="Z41" s="19" t="s">
        <v>1006</v>
      </c>
      <c r="AA41" s="6">
        <v>1</v>
      </c>
      <c r="AB41" s="6">
        <f>INDEX('floating math'!J4,1)</f>
        <v>1</v>
      </c>
      <c r="AC41" s="6">
        <v>6</v>
      </c>
      <c r="AD41" s="20" t="s">
        <v>946</v>
      </c>
      <c r="AE41" s="6"/>
      <c r="AF41">
        <f>SUM(AB41+(INDEX('dice roll'!X41,1)))</f>
        <v>1</v>
      </c>
      <c r="AG41">
        <f>SUM(AB41+(INDEX('dice roll'!Y41,1)))</f>
        <v>1</v>
      </c>
      <c r="AH41">
        <f>SUM(AB41+(INDEX('dice roll'!Z41,1)))</f>
        <v>1</v>
      </c>
      <c r="AI41">
        <f>SUM(AB41+(INDEX('dice roll'!AA41,1)))</f>
        <v>1</v>
      </c>
      <c r="AJ41">
        <f>SUM(AB41+(INDEX('dice roll'!AB41,1)))</f>
        <v>1</v>
      </c>
      <c r="AK41">
        <f>SUM(AB41+(INDEX('dice roll'!AC41,1)))</f>
        <v>1</v>
      </c>
      <c r="AL41">
        <f>SUM(AB41+(INDEX('dice roll'!AD41,1)))</f>
        <v>1</v>
      </c>
      <c r="AM41">
        <f>SUM(AB41+(INDEX('dice roll'!AE41,1)))</f>
        <v>1</v>
      </c>
      <c r="AN41">
        <f>SUM(AB41+(INDEX('dice roll'!AF41,1)))</f>
        <v>1</v>
      </c>
      <c r="AO41">
        <f>SUM(AB41+(INDEX('dice roll'!AG41,1)))</f>
        <v>1</v>
      </c>
    </row>
    <row r="42" spans="26:41" ht="12.75">
      <c r="Z42" s="19" t="s">
        <v>1007</v>
      </c>
      <c r="AA42" s="6">
        <v>3</v>
      </c>
      <c r="AB42" s="6">
        <f>ROUND(SUM(INDEX('floating math'!J7,1),INDEX('floating math'!J4,1))/2,0)</f>
        <v>1</v>
      </c>
      <c r="AC42" s="6">
        <v>5</v>
      </c>
      <c r="AD42" s="20"/>
      <c r="AE42" s="6"/>
      <c r="AF42">
        <f>SUM(AB42+(INDEX('dice roll'!X42,1)))</f>
        <v>1</v>
      </c>
      <c r="AG42">
        <f>SUM(AB42+(INDEX('dice roll'!Y42,1)))</f>
        <v>1</v>
      </c>
      <c r="AH42">
        <f>SUM(AB42+(INDEX('dice roll'!Z42,1)))</f>
        <v>1</v>
      </c>
      <c r="AI42">
        <f>SUM(AB42+(INDEX('dice roll'!AA42,1)))</f>
        <v>1</v>
      </c>
      <c r="AJ42">
        <f>SUM(AB42+(INDEX('dice roll'!AB42,1)))</f>
        <v>1</v>
      </c>
      <c r="AK42">
        <f>SUM(AB42+(INDEX('dice roll'!AC42,1)))</f>
        <v>1</v>
      </c>
      <c r="AL42">
        <f>SUM(AB42+(INDEX('dice roll'!AD42,1)))</f>
        <v>1</v>
      </c>
      <c r="AM42">
        <f>SUM(AB42+(INDEX('dice roll'!AE42,1)))</f>
        <v>1</v>
      </c>
      <c r="AN42">
        <f>SUM(AB42+(INDEX('dice roll'!AF42,1)))</f>
        <v>1</v>
      </c>
      <c r="AO42">
        <f>SUM(AB42+(INDEX('dice roll'!AG42,1)))</f>
        <v>1</v>
      </c>
    </row>
    <row r="43" spans="26:41" ht="12.75">
      <c r="Z43" s="19" t="s">
        <v>1008</v>
      </c>
      <c r="AA43" s="6">
        <v>2</v>
      </c>
      <c r="AB43" s="6">
        <f>ROUND(SUM(INDEX('floating math'!J7,1),INDEX('floating math'!J4,1))/2,0)</f>
        <v>1</v>
      </c>
      <c r="AC43" s="6">
        <v>5</v>
      </c>
      <c r="AD43" s="20" t="s">
        <v>946</v>
      </c>
      <c r="AE43" s="6"/>
      <c r="AF43">
        <f>SUM(AB43+(INDEX('dice roll'!X43,1)))</f>
        <v>1</v>
      </c>
      <c r="AG43">
        <f>SUM(AB43+(INDEX('dice roll'!Y43,1)))</f>
        <v>1</v>
      </c>
      <c r="AH43">
        <f>SUM(AB43+(INDEX('dice roll'!Z43,1)))</f>
        <v>1</v>
      </c>
      <c r="AI43">
        <f>SUM(AB43+(INDEX('dice roll'!AA43,1)))</f>
        <v>1</v>
      </c>
      <c r="AJ43">
        <f>SUM(AB43+(INDEX('dice roll'!AB43,1)))</f>
        <v>1</v>
      </c>
      <c r="AK43">
        <f>SUM(AB43+(INDEX('dice roll'!AC43,1)))</f>
        <v>1</v>
      </c>
      <c r="AL43">
        <f>SUM(AB43+(INDEX('dice roll'!AD43,1)))</f>
        <v>1</v>
      </c>
      <c r="AM43">
        <f>SUM(AB43+(INDEX('dice roll'!AE43,1)))</f>
        <v>1</v>
      </c>
      <c r="AN43">
        <f>SUM(AB43+(INDEX('dice roll'!AF43,1)))</f>
        <v>1</v>
      </c>
      <c r="AO43">
        <f>SUM(AB43+(INDEX('dice roll'!AG43,1)))</f>
        <v>1</v>
      </c>
    </row>
    <row r="44" spans="26:41" ht="12.75">
      <c r="Z44" s="19" t="s">
        <v>1009</v>
      </c>
      <c r="AA44" s="6">
        <v>9</v>
      </c>
      <c r="AB44" s="6">
        <f>ROUND(SUM(INDEX('floating math'!J4,1),INDEX('floating math'!J3,1))/2,0)</f>
        <v>1</v>
      </c>
      <c r="AC44" s="6">
        <v>4</v>
      </c>
      <c r="AD44" s="20"/>
      <c r="AE44" s="6"/>
      <c r="AF44">
        <f>SUM(AB44+(INDEX('dice roll'!X44,1)))</f>
        <v>1</v>
      </c>
      <c r="AG44">
        <f>SUM(AB44+(INDEX('dice roll'!Y44,1)))</f>
        <v>1</v>
      </c>
      <c r="AH44">
        <f>SUM(AB44+(INDEX('dice roll'!Z44,1)))</f>
        <v>1</v>
      </c>
      <c r="AI44">
        <f>SUM(AB44+(INDEX('dice roll'!AA44,1)))</f>
        <v>1</v>
      </c>
      <c r="AJ44">
        <f>SUM(AB44+(INDEX('dice roll'!AB44,1)))</f>
        <v>1</v>
      </c>
      <c r="AK44">
        <f>SUM(AB44+(INDEX('dice roll'!AC44,1)))</f>
        <v>1</v>
      </c>
      <c r="AL44">
        <f>SUM(AB44+(INDEX('dice roll'!AD44,1)))</f>
        <v>1</v>
      </c>
      <c r="AM44">
        <f>SUM(AB44+(INDEX('dice roll'!AE44,1)))</f>
        <v>1</v>
      </c>
      <c r="AN44">
        <f>SUM(AB44+(INDEX('dice roll'!AF44,1)))</f>
        <v>1</v>
      </c>
      <c r="AO44">
        <f>SUM(AB44+(INDEX('dice roll'!AG44,1)))</f>
        <v>1</v>
      </c>
    </row>
    <row r="45" spans="26:41" ht="12.75">
      <c r="Z45" s="19" t="s">
        <v>1010</v>
      </c>
      <c r="AA45" s="6">
        <v>4</v>
      </c>
      <c r="AB45" s="6">
        <f>ROUND(SUM(INDEX('floating math'!J3,1),INDEX('floating math'!J4,1),INDEX('floating math'!J7,1))/3,0)</f>
        <v>1</v>
      </c>
      <c r="AC45" s="6">
        <v>4</v>
      </c>
      <c r="AD45" s="20" t="s">
        <v>946</v>
      </c>
      <c r="AE45" s="6"/>
      <c r="AF45">
        <f>SUM(AB45+(INDEX('dice roll'!X45,1)))</f>
        <v>1</v>
      </c>
      <c r="AG45">
        <f>SUM(AB45+(INDEX('dice roll'!Y45,1)))</f>
        <v>1</v>
      </c>
      <c r="AH45">
        <f>SUM(AB45+(INDEX('dice roll'!Z45,1)))</f>
        <v>1</v>
      </c>
      <c r="AI45">
        <f>SUM(AB45+(INDEX('dice roll'!AA45,1)))</f>
        <v>1</v>
      </c>
      <c r="AJ45">
        <f>SUM(AB45+(INDEX('dice roll'!AB45,1)))</f>
        <v>1</v>
      </c>
      <c r="AK45">
        <f>SUM(AB45+(INDEX('dice roll'!AC45,1)))</f>
        <v>1</v>
      </c>
      <c r="AL45">
        <f>SUM(AB45+(INDEX('dice roll'!AD45,1)))</f>
        <v>1</v>
      </c>
      <c r="AM45">
        <f>SUM(AB45+(INDEX('dice roll'!AE45,1)))</f>
        <v>1</v>
      </c>
      <c r="AN45">
        <f>SUM(AB45+(INDEX('dice roll'!AF45,1)))</f>
        <v>1</v>
      </c>
      <c r="AO45">
        <f>SUM(AB45+(INDEX('dice roll'!AG45,1)))</f>
        <v>1</v>
      </c>
    </row>
    <row r="46" spans="26:41" ht="12.75">
      <c r="Z46" s="19" t="s">
        <v>1011</v>
      </c>
      <c r="AA46" s="6">
        <v>2</v>
      </c>
      <c r="AB46" s="6">
        <f>ROUND(SUM(INDEX('floating math'!J4,1),INDEX('floating math'!J3,1))/2,0)</f>
        <v>1</v>
      </c>
      <c r="AC46" s="6">
        <v>4</v>
      </c>
      <c r="AD46" s="20" t="s">
        <v>946</v>
      </c>
      <c r="AE46" s="6"/>
      <c r="AF46">
        <f>SUM(AB46+(INDEX('dice roll'!X46,1)))</f>
        <v>1</v>
      </c>
      <c r="AG46">
        <f>SUM(AB46+(INDEX('dice roll'!Y46,1)))</f>
        <v>1</v>
      </c>
      <c r="AH46">
        <f>SUM(AB46+(INDEX('dice roll'!Z46,1)))</f>
        <v>1</v>
      </c>
      <c r="AI46">
        <f>SUM(AB46+(INDEX('dice roll'!AA46,1)))</f>
        <v>1</v>
      </c>
      <c r="AJ46">
        <f>SUM(AB46+(INDEX('dice roll'!AB46,1)))</f>
        <v>1</v>
      </c>
      <c r="AK46">
        <f>SUM(AB46+(INDEX('dice roll'!AC46,1)))</f>
        <v>1</v>
      </c>
      <c r="AL46">
        <f>SUM(AB46+(INDEX('dice roll'!AD46,1)))</f>
        <v>1</v>
      </c>
      <c r="AM46">
        <f>SUM(AB46+(INDEX('dice roll'!AE46,1)))</f>
        <v>1</v>
      </c>
      <c r="AN46">
        <f>SUM(AB46+(INDEX('dice roll'!AF46,1)))</f>
        <v>1</v>
      </c>
      <c r="AO46">
        <f>SUM(AB46+(INDEX('dice roll'!AG46,1)))</f>
        <v>1</v>
      </c>
    </row>
    <row r="47" spans="26:41" ht="12.75">
      <c r="Z47" s="19" t="s">
        <v>1012</v>
      </c>
      <c r="AA47" s="6">
        <v>5</v>
      </c>
      <c r="AB47" s="6">
        <f>ROUND(SUM(INDEX('floating math'!J4,1),INDEX('floating math'!J3,1))/2,0)</f>
        <v>1</v>
      </c>
      <c r="AC47" s="6">
        <v>6</v>
      </c>
      <c r="AD47" s="20" t="s">
        <v>946</v>
      </c>
      <c r="AE47" s="6"/>
      <c r="AF47">
        <f>SUM(AB47+(INDEX('dice roll'!X47,1)))</f>
        <v>1</v>
      </c>
      <c r="AG47">
        <f>SUM(AB47+(INDEX('dice roll'!Y47,1)))</f>
        <v>1</v>
      </c>
      <c r="AH47">
        <f>SUM(AB47+(INDEX('dice roll'!Z47,1)))</f>
        <v>1</v>
      </c>
      <c r="AI47">
        <f>SUM(AB47+(INDEX('dice roll'!AA47,1)))</f>
        <v>1</v>
      </c>
      <c r="AJ47">
        <f>SUM(AB47+(INDEX('dice roll'!AB47,1)))</f>
        <v>1</v>
      </c>
      <c r="AK47">
        <f>SUM(AB47+(INDEX('dice roll'!AC47,1)))</f>
        <v>1</v>
      </c>
      <c r="AL47">
        <f>SUM(AB47+(INDEX('dice roll'!AD47,1)))</f>
        <v>1</v>
      </c>
      <c r="AM47">
        <f>SUM(AB47+(INDEX('dice roll'!AE47,1)))</f>
        <v>1</v>
      </c>
      <c r="AN47">
        <f>SUM(AB47+(INDEX('dice roll'!AF47,1)))</f>
        <v>1</v>
      </c>
      <c r="AO47">
        <f>SUM(AB47+(INDEX('dice roll'!AG47,1)))</f>
        <v>1</v>
      </c>
    </row>
    <row r="48" spans="26:41" ht="12.75">
      <c r="Z48" s="19" t="s">
        <v>1013</v>
      </c>
      <c r="AA48" s="6">
        <v>2</v>
      </c>
      <c r="AB48" s="6">
        <f>ROUND(SUM(INDEX('floating math'!J4,1),INDEX('floating math'!J3,1))/2,0)</f>
        <v>1</v>
      </c>
      <c r="AC48" s="6">
        <v>8</v>
      </c>
      <c r="AD48" s="20" t="s">
        <v>946</v>
      </c>
      <c r="AE48" s="6"/>
      <c r="AF48">
        <f>SUM(AB48+(INDEX('dice roll'!X48,1)))</f>
        <v>1</v>
      </c>
      <c r="AG48">
        <f>SUM(AB48+(INDEX('dice roll'!Y48,1)))</f>
        <v>1</v>
      </c>
      <c r="AH48">
        <f>SUM(AB48+(INDEX('dice roll'!Z48,1)))</f>
        <v>1</v>
      </c>
      <c r="AI48">
        <f>SUM(AB48+(INDEX('dice roll'!AA48,1)))</f>
        <v>1</v>
      </c>
      <c r="AJ48">
        <f>SUM(AB48+(INDEX('dice roll'!AB48,1)))</f>
        <v>1</v>
      </c>
      <c r="AK48">
        <f>SUM(AB48+(INDEX('dice roll'!AC48,1)))</f>
        <v>1</v>
      </c>
      <c r="AL48">
        <f>SUM(AB48+(INDEX('dice roll'!AD48,1)))</f>
        <v>1</v>
      </c>
      <c r="AM48">
        <f>SUM(AB48+(INDEX('dice roll'!AE48,1)))</f>
        <v>1</v>
      </c>
      <c r="AN48">
        <f>SUM(AB48+(INDEX('dice roll'!AF48,1)))</f>
        <v>1</v>
      </c>
      <c r="AO48">
        <f>SUM(AB48+(INDEX('dice roll'!AG48,1)))</f>
        <v>1</v>
      </c>
    </row>
    <row r="49" spans="26:41" ht="12.75">
      <c r="Z49" s="19" t="s">
        <v>1014</v>
      </c>
      <c r="AA49" s="6">
        <v>1</v>
      </c>
      <c r="AB49" s="6">
        <f>INDEX('floating math'!J4,1)</f>
        <v>1</v>
      </c>
      <c r="AC49" s="6">
        <v>12</v>
      </c>
      <c r="AD49" s="20"/>
      <c r="AE49" s="6"/>
      <c r="AF49">
        <f>SUM(AB49+(INDEX('dice roll'!X49,1)))</f>
        <v>1</v>
      </c>
      <c r="AG49">
        <f>SUM(AB49+(INDEX('dice roll'!Y49,1)))</f>
        <v>1</v>
      </c>
      <c r="AH49">
        <f>SUM(AB49+(INDEX('dice roll'!Z49,1)))</f>
        <v>1</v>
      </c>
      <c r="AI49">
        <f>SUM(AB49+(INDEX('dice roll'!AA49,1)))</f>
        <v>1</v>
      </c>
      <c r="AJ49">
        <f>SUM(AB49+(INDEX('dice roll'!AB49,1)))</f>
        <v>1</v>
      </c>
      <c r="AK49">
        <f>SUM(AB49+(INDEX('dice roll'!AC49,1)))</f>
        <v>1</v>
      </c>
      <c r="AL49">
        <f>SUM(AB49+(INDEX('dice roll'!AD49,1)))</f>
        <v>1</v>
      </c>
      <c r="AM49">
        <f>SUM(AB49+(INDEX('dice roll'!AE49,1)))</f>
        <v>1</v>
      </c>
      <c r="AN49">
        <f>SUM(AB49+(INDEX('dice roll'!AF49,1)))</f>
        <v>1</v>
      </c>
      <c r="AO49">
        <f>SUM(AB49+(INDEX('dice roll'!AG49,1)))</f>
        <v>1</v>
      </c>
    </row>
    <row r="50" spans="26:41" ht="12.75">
      <c r="Z50" s="19" t="s">
        <v>1015</v>
      </c>
      <c r="AA50" s="6">
        <v>2</v>
      </c>
      <c r="AB50" s="6">
        <f>INDEX('floating math'!J4,1)</f>
        <v>1</v>
      </c>
      <c r="AC50" s="6">
        <v>8</v>
      </c>
      <c r="AD50" s="20" t="s">
        <v>946</v>
      </c>
      <c r="AE50" s="6"/>
      <c r="AF50">
        <f>SUM(AB50+(INDEX('dice roll'!X50,1)))</f>
        <v>1</v>
      </c>
      <c r="AG50">
        <f>SUM(AB50+(INDEX('dice roll'!Y50,1)))</f>
        <v>1</v>
      </c>
      <c r="AH50">
        <f>SUM(AB50+(INDEX('dice roll'!Z50,1)))</f>
        <v>1</v>
      </c>
      <c r="AI50">
        <f>SUM(AB50+(INDEX('dice roll'!AA50,1)))</f>
        <v>1</v>
      </c>
      <c r="AJ50">
        <f>SUM(AB50+(INDEX('dice roll'!AB50,1)))</f>
        <v>1</v>
      </c>
      <c r="AK50">
        <f>SUM(AB50+(INDEX('dice roll'!AC50,1)))</f>
        <v>1</v>
      </c>
      <c r="AL50">
        <f>SUM(AB50+(INDEX('dice roll'!AD50,1)))</f>
        <v>1</v>
      </c>
      <c r="AM50">
        <f>SUM(AB50+(INDEX('dice roll'!AE50,1)))</f>
        <v>1</v>
      </c>
      <c r="AN50">
        <f>SUM(AB50+(INDEX('dice roll'!AF50,1)))</f>
        <v>1</v>
      </c>
      <c r="AO50">
        <f>SUM(AB50+(INDEX('dice roll'!AG50,1)))</f>
        <v>1</v>
      </c>
    </row>
    <row r="51" spans="26:41" ht="12.75">
      <c r="Z51" s="19" t="s">
        <v>1016</v>
      </c>
      <c r="AA51" s="6">
        <v>1</v>
      </c>
      <c r="AB51" s="6">
        <f>ROUND(SUM(INDEX('floating math'!J4,1),INDEX('floating math'!J3,1))/2,0)</f>
        <v>1</v>
      </c>
      <c r="AC51" s="6">
        <v>4</v>
      </c>
      <c r="AD51" s="20"/>
      <c r="AE51" s="6"/>
      <c r="AF51">
        <f>SUM(AB51+(INDEX('dice roll'!X51,1)))</f>
        <v>1</v>
      </c>
      <c r="AG51">
        <f>SUM(AB51+(INDEX('dice roll'!Y51,1)))</f>
        <v>1</v>
      </c>
      <c r="AH51">
        <f>SUM(AB51+(INDEX('dice roll'!Z51,1)))</f>
        <v>1</v>
      </c>
      <c r="AI51">
        <f>SUM(AB51+(INDEX('dice roll'!AA51,1)))</f>
        <v>1</v>
      </c>
      <c r="AJ51">
        <f>SUM(AB51+(INDEX('dice roll'!AB51,1)))</f>
        <v>1</v>
      </c>
      <c r="AK51">
        <f>SUM(AB51+(INDEX('dice roll'!AC51,1)))</f>
        <v>1</v>
      </c>
      <c r="AL51">
        <f>SUM(AB51+(INDEX('dice roll'!AD51,1)))</f>
        <v>1</v>
      </c>
      <c r="AM51">
        <f>SUM(AB51+(INDEX('dice roll'!AE51,1)))</f>
        <v>1</v>
      </c>
      <c r="AN51">
        <f>SUM(AB51+(INDEX('dice roll'!AF51,1)))</f>
        <v>1</v>
      </c>
      <c r="AO51">
        <f>SUM(AB51+(INDEX('dice roll'!AG51,1)))</f>
        <v>1</v>
      </c>
    </row>
    <row r="52" spans="26:41" ht="12.75">
      <c r="Z52" s="24" t="s">
        <v>1017</v>
      </c>
      <c r="AA52" s="25">
        <v>1</v>
      </c>
      <c r="AB52" s="25">
        <f>ROUND(SUM(INDEX('floating math'!J4,1),INDEX('floating math'!J3,1))/2,0)</f>
        <v>1</v>
      </c>
      <c r="AC52" s="25">
        <v>8</v>
      </c>
      <c r="AD52" s="26" t="s">
        <v>946</v>
      </c>
      <c r="AE52" s="6"/>
      <c r="AF52">
        <f>SUM(AB52+(INDEX('dice roll'!X52,1)))</f>
        <v>1</v>
      </c>
      <c r="AG52">
        <f>SUM(AB52+(INDEX('dice roll'!Y52,1)))</f>
        <v>1</v>
      </c>
      <c r="AH52">
        <f>SUM(AB52+(INDEX('dice roll'!Z52,1)))</f>
        <v>1</v>
      </c>
      <c r="AI52">
        <f>SUM(AB52+(INDEX('dice roll'!AA52,1)))</f>
        <v>1</v>
      </c>
      <c r="AJ52">
        <f>SUM(AB52+(INDEX('dice roll'!AB52,1)))</f>
        <v>1</v>
      </c>
      <c r="AK52">
        <f>SUM(AB52+(INDEX('dice roll'!AC52,1)))</f>
        <v>1</v>
      </c>
      <c r="AL52">
        <f>SUM(AB52+(INDEX('dice roll'!AD52,1)))</f>
        <v>1</v>
      </c>
      <c r="AM52">
        <f>SUM(AB52+(INDEX('dice roll'!AE52,1)))</f>
        <v>1</v>
      </c>
      <c r="AN52">
        <f>SUM(AB52+(INDEX('dice roll'!AF52,1)))</f>
        <v>1</v>
      </c>
      <c r="AO52">
        <f>SUM(AB52+(INDEX('dice roll'!AG52,1)))</f>
        <v>1</v>
      </c>
    </row>
    <row r="53" spans="26:31" ht="12.75">
      <c r="Z53" s="164" t="s">
        <v>1018</v>
      </c>
      <c r="AA53" s="164" t="s">
        <v>937</v>
      </c>
      <c r="AB53" s="164" t="s">
        <v>938</v>
      </c>
      <c r="AC53" s="164" t="s">
        <v>939</v>
      </c>
      <c r="AD53" s="164" t="s">
        <v>940</v>
      </c>
      <c r="AE53" s="166"/>
    </row>
    <row r="54" spans="26:41" ht="12.75">
      <c r="Z54" s="19" t="s">
        <v>1019</v>
      </c>
      <c r="AA54" s="6">
        <v>2</v>
      </c>
      <c r="AB54" s="6">
        <f>INDEX('floating math'!J5,1)</f>
        <v>1</v>
      </c>
      <c r="AC54" s="6">
        <v>3</v>
      </c>
      <c r="AD54" s="20" t="s">
        <v>943</v>
      </c>
      <c r="AE54" s="6"/>
      <c r="AF54">
        <f>SUM(AB54+(INDEX('dice roll'!X54,1)))</f>
        <v>1</v>
      </c>
      <c r="AG54">
        <f>SUM(AB54+(INDEX('dice roll'!Y54,1)))</f>
        <v>1</v>
      </c>
      <c r="AH54">
        <f>SUM(AB54+(INDEX('dice roll'!Z54,1)))</f>
        <v>1</v>
      </c>
      <c r="AI54">
        <f>SUM(AB54+(INDEX('dice roll'!AA54,1)))</f>
        <v>1</v>
      </c>
      <c r="AJ54">
        <f>SUM(AB54+(INDEX('dice roll'!AB54,1)))</f>
        <v>1</v>
      </c>
      <c r="AK54">
        <f>SUM(AB54+(INDEX('dice roll'!AC54,1)))</f>
        <v>1</v>
      </c>
      <c r="AL54">
        <f>SUM(AB54+(INDEX('dice roll'!AD54,1)))</f>
        <v>1</v>
      </c>
      <c r="AM54">
        <f>SUM(AB54+(INDEX('dice roll'!AE54,1)))</f>
        <v>1</v>
      </c>
      <c r="AN54">
        <f>SUM(AB54+(INDEX('dice roll'!AF54,1)))</f>
        <v>1</v>
      </c>
      <c r="AO54">
        <f>SUM(AB54+(INDEX('dice roll'!AG54,1)))</f>
        <v>1</v>
      </c>
    </row>
    <row r="55" spans="26:41" ht="12.75">
      <c r="Z55" s="19" t="s">
        <v>1020</v>
      </c>
      <c r="AA55" s="6">
        <v>10</v>
      </c>
      <c r="AB55" s="6">
        <f>ROUND(SUM(INDEX('floating math'!J7,1),INDEX('floating math'!J3,1))/2,0)</f>
        <v>1</v>
      </c>
      <c r="AC55" s="6">
        <v>2</v>
      </c>
      <c r="AD55" s="20" t="s">
        <v>943</v>
      </c>
      <c r="AE55" s="6"/>
      <c r="AF55">
        <f>SUM(AB55+(INDEX('dice roll'!X55,1)))</f>
        <v>1</v>
      </c>
      <c r="AG55">
        <f>SUM(AB55+(INDEX('dice roll'!Y55,1)))</f>
        <v>1</v>
      </c>
      <c r="AH55">
        <f>SUM(AB55+(INDEX('dice roll'!Z55,1)))</f>
        <v>1</v>
      </c>
      <c r="AI55">
        <f>SUM(AB55+(INDEX('dice roll'!AA55,1)))</f>
        <v>1</v>
      </c>
      <c r="AJ55">
        <f>SUM(AB55+(INDEX('dice roll'!AB55,1)))</f>
        <v>1</v>
      </c>
      <c r="AK55">
        <f>SUM(AB55+(INDEX('dice roll'!AC55,1)))</f>
        <v>1</v>
      </c>
      <c r="AL55">
        <f>SUM(AB55+(INDEX('dice roll'!AD55,1)))</f>
        <v>1</v>
      </c>
      <c r="AM55">
        <f>SUM(AB55+(INDEX('dice roll'!AE55,1)))</f>
        <v>1</v>
      </c>
      <c r="AN55">
        <f>SUM(AB55+(INDEX('dice roll'!AF55,1)))</f>
        <v>1</v>
      </c>
      <c r="AO55">
        <f>SUM(AB55+(INDEX('dice roll'!AG55,1)))</f>
        <v>1</v>
      </c>
    </row>
    <row r="56" spans="26:41" ht="12.75">
      <c r="Z56" s="19" t="s">
        <v>1021</v>
      </c>
      <c r="AA56" s="6">
        <v>5</v>
      </c>
      <c r="AB56" s="6">
        <f>INDEX('floating math'!J3,1)</f>
        <v>1</v>
      </c>
      <c r="AC56" s="6">
        <v>4</v>
      </c>
      <c r="AD56" s="20" t="s">
        <v>943</v>
      </c>
      <c r="AE56" s="6"/>
      <c r="AF56">
        <f>SUM(AB56+(INDEX('dice roll'!X56,1)))</f>
        <v>1</v>
      </c>
      <c r="AG56">
        <f>SUM(AB56+(INDEX('dice roll'!Y56,1)))</f>
        <v>1</v>
      </c>
      <c r="AH56">
        <f>SUM(AB56+(INDEX('dice roll'!Z56,1)))</f>
        <v>1</v>
      </c>
      <c r="AI56">
        <f>SUM(AB56+(INDEX('dice roll'!AA56,1)))</f>
        <v>1</v>
      </c>
      <c r="AJ56">
        <f>SUM(AB56+(INDEX('dice roll'!AB56,1)))</f>
        <v>1</v>
      </c>
      <c r="AK56">
        <f>SUM(AB56+(INDEX('dice roll'!AC56,1)))</f>
        <v>1</v>
      </c>
      <c r="AL56">
        <f>SUM(AB56+(INDEX('dice roll'!AD56,1)))</f>
        <v>1</v>
      </c>
      <c r="AM56">
        <f>SUM(AB56+(INDEX('dice roll'!AE56,1)))</f>
        <v>1</v>
      </c>
      <c r="AN56">
        <f>SUM(AB56+(INDEX('dice roll'!AF56,1)))</f>
        <v>1</v>
      </c>
      <c r="AO56">
        <f>SUM(AB56+(INDEX('dice roll'!AG56,1)))</f>
        <v>1</v>
      </c>
    </row>
    <row r="57" spans="26:41" ht="12.75">
      <c r="Z57" s="19" t="s">
        <v>1022</v>
      </c>
      <c r="AA57" s="6">
        <v>2</v>
      </c>
      <c r="AB57" s="6">
        <f>INDEX('floating math'!J3,1)</f>
        <v>1</v>
      </c>
      <c r="AC57" s="6">
        <v>6</v>
      </c>
      <c r="AD57" s="20" t="s">
        <v>943</v>
      </c>
      <c r="AE57" s="6"/>
      <c r="AF57">
        <f>SUM(AB57+(INDEX('dice roll'!X57,1)))</f>
        <v>1</v>
      </c>
      <c r="AG57">
        <f>SUM(AB57+(INDEX('dice roll'!Y57,1)))</f>
        <v>1</v>
      </c>
      <c r="AH57">
        <f>SUM(AB57+(INDEX('dice roll'!Z57,1)))</f>
        <v>1</v>
      </c>
      <c r="AI57">
        <f>SUM(AB57+(INDEX('dice roll'!AA57,1)))</f>
        <v>1</v>
      </c>
      <c r="AJ57">
        <f>SUM(AB57+(INDEX('dice roll'!AB57,1)))</f>
        <v>1</v>
      </c>
      <c r="AK57">
        <f>SUM(AB57+(INDEX('dice roll'!AC57,1)))</f>
        <v>1</v>
      </c>
      <c r="AL57">
        <f>SUM(AB57+(INDEX('dice roll'!AD57,1)))</f>
        <v>1</v>
      </c>
      <c r="AM57">
        <f>SUM(AB57+(INDEX('dice roll'!AE57,1)))</f>
        <v>1</v>
      </c>
      <c r="AN57">
        <f>SUM(AB57+(INDEX('dice roll'!AF57,1)))</f>
        <v>1</v>
      </c>
      <c r="AO57">
        <f>SUM(AB57+(INDEX('dice roll'!AG57,1)))</f>
        <v>1</v>
      </c>
    </row>
    <row r="58" spans="26:41" ht="12.75">
      <c r="Z58" s="19" t="s">
        <v>1023</v>
      </c>
      <c r="AA58" s="6">
        <v>2</v>
      </c>
      <c r="AB58" s="6">
        <f>INDEX('floating math'!J3,1)</f>
        <v>1</v>
      </c>
      <c r="AC58" s="6">
        <v>6</v>
      </c>
      <c r="AD58" s="20" t="s">
        <v>943</v>
      </c>
      <c r="AE58" s="6"/>
      <c r="AF58">
        <f>SUM(AB58+(INDEX('dice roll'!X58,1)))</f>
        <v>1</v>
      </c>
      <c r="AG58">
        <f>SUM(AB58+(INDEX('dice roll'!Y58,1)))</f>
        <v>1</v>
      </c>
      <c r="AH58">
        <f>SUM(AB58+(INDEX('dice roll'!Z58,1)))</f>
        <v>1</v>
      </c>
      <c r="AI58">
        <f>SUM(AB58+(INDEX('dice roll'!AA58,1)))</f>
        <v>1</v>
      </c>
      <c r="AJ58">
        <f>SUM(AB58+(INDEX('dice roll'!AB58,1)))</f>
        <v>1</v>
      </c>
      <c r="AK58">
        <f>SUM(AB58+(INDEX('dice roll'!AC58,1)))</f>
        <v>1</v>
      </c>
      <c r="AL58">
        <f>SUM(AB58+(INDEX('dice roll'!AD58,1)))</f>
        <v>1</v>
      </c>
      <c r="AM58">
        <f>SUM(AB58+(INDEX('dice roll'!AE58,1)))</f>
        <v>1</v>
      </c>
      <c r="AN58">
        <f>SUM(AB58+(INDEX('dice roll'!AF58,1)))</f>
        <v>1</v>
      </c>
      <c r="AO58">
        <f>SUM(AB58+(INDEX('dice roll'!AG58,1)))</f>
        <v>1</v>
      </c>
    </row>
    <row r="59" spans="26:41" ht="12.75">
      <c r="Z59" s="19" t="s">
        <v>1024</v>
      </c>
      <c r="AA59" s="6">
        <v>1</v>
      </c>
      <c r="AB59" s="6">
        <f>INDEX('floating math'!J3,1)</f>
        <v>1</v>
      </c>
      <c r="AC59" s="6">
        <v>10</v>
      </c>
      <c r="AD59" s="20" t="s">
        <v>943</v>
      </c>
      <c r="AE59" s="6"/>
      <c r="AF59">
        <f>SUM(AB59+(INDEX('dice roll'!X59,1)))</f>
        <v>1</v>
      </c>
      <c r="AG59">
        <f>SUM(AB59+(INDEX('dice roll'!Y59,1)))</f>
        <v>1</v>
      </c>
      <c r="AH59">
        <f>SUM(AB59+(INDEX('dice roll'!Z59,1)))</f>
        <v>1</v>
      </c>
      <c r="AI59">
        <f>SUM(AB59+(INDEX('dice roll'!AA59,1)))</f>
        <v>1</v>
      </c>
      <c r="AJ59">
        <f>SUM(AB59+(INDEX('dice roll'!AB59,1)))</f>
        <v>1</v>
      </c>
      <c r="AK59">
        <f>SUM(AB59+(INDEX('dice roll'!AC59,1)))</f>
        <v>1</v>
      </c>
      <c r="AL59">
        <f>SUM(AB59+(INDEX('dice roll'!AD59,1)))</f>
        <v>1</v>
      </c>
      <c r="AM59">
        <f>SUM(AB59+(INDEX('dice roll'!AE59,1)))</f>
        <v>1</v>
      </c>
      <c r="AN59">
        <f>SUM(AB59+(INDEX('dice roll'!AF59,1)))</f>
        <v>1</v>
      </c>
      <c r="AO59">
        <f>SUM(AB59+(INDEX('dice roll'!AG59,1)))</f>
        <v>1</v>
      </c>
    </row>
    <row r="60" spans="26:41" ht="12.75">
      <c r="Z60" s="24" t="s">
        <v>1025</v>
      </c>
      <c r="AA60" s="25">
        <v>2</v>
      </c>
      <c r="AB60" s="25">
        <f>INDEX('floating math'!J3,1)</f>
        <v>1</v>
      </c>
      <c r="AC60" s="25">
        <v>8</v>
      </c>
      <c r="AD60" s="26" t="s">
        <v>943</v>
      </c>
      <c r="AE60" s="6"/>
      <c r="AF60">
        <f>SUM(AB60+(INDEX('dice roll'!X60,1)))</f>
        <v>1</v>
      </c>
      <c r="AG60">
        <f>SUM(AB60+(INDEX('dice roll'!Y60,1)))</f>
        <v>1</v>
      </c>
      <c r="AH60">
        <f>SUM(AB60+(INDEX('dice roll'!Z60,1)))</f>
        <v>1</v>
      </c>
      <c r="AI60">
        <f>SUM(AB60+(INDEX('dice roll'!AA60,1)))</f>
        <v>1</v>
      </c>
      <c r="AJ60">
        <f>SUM(AB60+(INDEX('dice roll'!AB60,1)))</f>
        <v>1</v>
      </c>
      <c r="AK60">
        <f>SUM(AB60+(INDEX('dice roll'!AC60,1)))</f>
        <v>1</v>
      </c>
      <c r="AL60">
        <f>SUM(AB60+(INDEX('dice roll'!AD60,1)))</f>
        <v>1</v>
      </c>
      <c r="AM60">
        <f>SUM(AB60+(INDEX('dice roll'!AE60,1)))</f>
        <v>1</v>
      </c>
      <c r="AN60">
        <f>SUM(AB60+(INDEX('dice roll'!AF60,1)))</f>
        <v>1</v>
      </c>
      <c r="AO60">
        <f>SUM(AB60+(INDEX('dice roll'!AG60,1)))</f>
        <v>1</v>
      </c>
    </row>
    <row r="61" spans="26:31" ht="12.75">
      <c r="Z61" s="164" t="s">
        <v>1026</v>
      </c>
      <c r="AA61" s="164" t="s">
        <v>937</v>
      </c>
      <c r="AB61" s="164" t="s">
        <v>938</v>
      </c>
      <c r="AC61" s="164" t="s">
        <v>939</v>
      </c>
      <c r="AD61" s="164" t="s">
        <v>940</v>
      </c>
      <c r="AE61" s="166"/>
    </row>
    <row r="62" spans="26:41" ht="12.75">
      <c r="Z62" s="19" t="s">
        <v>1027</v>
      </c>
      <c r="AA62" s="6">
        <v>2</v>
      </c>
      <c r="AB62" s="6">
        <f>ROUND(SUM(INDEX('floating math'!J4,1),INDEX('floating math'!J5,1))/2,0)</f>
        <v>1</v>
      </c>
      <c r="AC62" s="6">
        <v>8</v>
      </c>
      <c r="AD62" s="20" t="s">
        <v>943</v>
      </c>
      <c r="AE62" s="6"/>
      <c r="AF62">
        <f>SUM(AB62+(INDEX('dice roll'!X62,1)))</f>
        <v>1</v>
      </c>
      <c r="AG62">
        <f>SUM(AB62+(INDEX('dice roll'!Y62,1)))</f>
        <v>1</v>
      </c>
      <c r="AH62">
        <f>SUM(AB62+(INDEX('dice roll'!Z62,1)))</f>
        <v>1</v>
      </c>
      <c r="AI62">
        <f>SUM(AB62+(INDEX('dice roll'!AA62,1)))</f>
        <v>1</v>
      </c>
      <c r="AJ62">
        <f>SUM(AB62+(INDEX('dice roll'!AB62,1)))</f>
        <v>1</v>
      </c>
      <c r="AK62">
        <f>SUM(AB62+(INDEX('dice roll'!AC62,1)))</f>
        <v>1</v>
      </c>
      <c r="AL62">
        <f>SUM(AB62+(INDEX('dice roll'!AD62,1)))</f>
        <v>1</v>
      </c>
      <c r="AM62">
        <f>SUM(AB62+(INDEX('dice roll'!AE62,1)))</f>
        <v>1</v>
      </c>
      <c r="AN62">
        <f>SUM(AB62+(INDEX('dice roll'!AF62,1)))</f>
        <v>1</v>
      </c>
      <c r="AO62">
        <f>SUM(AB62+(INDEX('dice roll'!AG62,1)))</f>
        <v>1</v>
      </c>
    </row>
    <row r="63" spans="26:41" ht="12.75">
      <c r="Z63" s="19" t="s">
        <v>1028</v>
      </c>
      <c r="AA63" s="6">
        <v>2</v>
      </c>
      <c r="AB63" s="6">
        <f>ROUND(SUM(INDEX('floating math'!J4,1),INDEX('floating math'!J5,1))/2,0)</f>
        <v>1</v>
      </c>
      <c r="AC63" s="6">
        <v>8</v>
      </c>
      <c r="AD63" s="20" t="s">
        <v>943</v>
      </c>
      <c r="AE63" s="6"/>
      <c r="AF63">
        <f>SUM(AB63+(INDEX('dice roll'!X63,1)))</f>
        <v>1</v>
      </c>
      <c r="AG63">
        <f>SUM(AB63+(INDEX('dice roll'!Y63,1)))</f>
        <v>1</v>
      </c>
      <c r="AH63">
        <f>SUM(AB63+(INDEX('dice roll'!Z63,1)))</f>
        <v>1</v>
      </c>
      <c r="AI63">
        <f>SUM(AB63+(INDEX('dice roll'!AA63,1)))</f>
        <v>1</v>
      </c>
      <c r="AJ63">
        <f>SUM(AB63+(INDEX('dice roll'!AB63,1)))</f>
        <v>1</v>
      </c>
      <c r="AK63">
        <f>SUM(AB63+(INDEX('dice roll'!AC63,1)))</f>
        <v>1</v>
      </c>
      <c r="AL63">
        <f>SUM(AB63+(INDEX('dice roll'!AD63,1)))</f>
        <v>1</v>
      </c>
      <c r="AM63">
        <f>SUM(AB63+(INDEX('dice roll'!AE63,1)))</f>
        <v>1</v>
      </c>
      <c r="AN63">
        <f>SUM(AB63+(INDEX('dice roll'!AF63,1)))</f>
        <v>1</v>
      </c>
      <c r="AO63">
        <f>SUM(AB63+(INDEX('dice roll'!AG63,1)))</f>
        <v>1</v>
      </c>
    </row>
    <row r="64" spans="26:41" ht="12.75">
      <c r="Z64" s="19" t="s">
        <v>1029</v>
      </c>
      <c r="AA64" s="6">
        <v>1</v>
      </c>
      <c r="AB64" s="6">
        <f>ROUND(SUM(INDEX('floating math'!J4,1),INDEX('floating math'!J5,1))/2,0)</f>
        <v>1</v>
      </c>
      <c r="AC64" s="6">
        <v>8</v>
      </c>
      <c r="AD64" s="20" t="s">
        <v>943</v>
      </c>
      <c r="AE64" s="6"/>
      <c r="AF64">
        <f>SUM(AB64+(INDEX('dice roll'!X64,1)))</f>
        <v>1</v>
      </c>
      <c r="AG64">
        <f>SUM(AB64+(INDEX('dice roll'!Y64,1)))</f>
        <v>1</v>
      </c>
      <c r="AH64">
        <f>SUM(AB64+(INDEX('dice roll'!Z64,1)))</f>
        <v>1</v>
      </c>
      <c r="AI64">
        <f>SUM(AB64+(INDEX('dice roll'!AA64,1)))</f>
        <v>1</v>
      </c>
      <c r="AJ64">
        <f>SUM(AB64+(INDEX('dice roll'!AB64,1)))</f>
        <v>1</v>
      </c>
      <c r="AK64">
        <f>SUM(AB64+(INDEX('dice roll'!AC64,1)))</f>
        <v>1</v>
      </c>
      <c r="AL64">
        <f>SUM(AB64+(INDEX('dice roll'!AD64,1)))</f>
        <v>1</v>
      </c>
      <c r="AM64">
        <f>SUM(AB64+(INDEX('dice roll'!AE64,1)))</f>
        <v>1</v>
      </c>
      <c r="AN64">
        <f>SUM(AB64+(INDEX('dice roll'!AF64,1)))</f>
        <v>1</v>
      </c>
      <c r="AO64">
        <f>SUM(AB64+(INDEX('dice roll'!AG64,1)))</f>
        <v>1</v>
      </c>
    </row>
    <row r="65" spans="26:41" ht="12.75">
      <c r="Z65" s="19" t="s">
        <v>1030</v>
      </c>
      <c r="AA65" s="6">
        <v>2</v>
      </c>
      <c r="AB65" s="6">
        <f>ROUND(SUM(INDEX('floating math'!J4,1),INDEX('floating math'!J5,1))/2,0)</f>
        <v>1</v>
      </c>
      <c r="AC65" s="6">
        <v>8</v>
      </c>
      <c r="AD65" s="20" t="s">
        <v>943</v>
      </c>
      <c r="AE65" s="6"/>
      <c r="AF65">
        <f>SUM(AB65+(INDEX('dice roll'!X65,1)))</f>
        <v>1</v>
      </c>
      <c r="AG65">
        <f>SUM(AB65+(INDEX('dice roll'!Y65,1)))</f>
        <v>1</v>
      </c>
      <c r="AH65">
        <f>SUM(AB65+(INDEX('dice roll'!Z65,1)))</f>
        <v>1</v>
      </c>
      <c r="AI65">
        <f>SUM(AB65+(INDEX('dice roll'!AA65,1)))</f>
        <v>1</v>
      </c>
      <c r="AJ65">
        <f>SUM(AB65+(INDEX('dice roll'!AB65,1)))</f>
        <v>1</v>
      </c>
      <c r="AK65">
        <f>SUM(AB65+(INDEX('dice roll'!AC65,1)))</f>
        <v>1</v>
      </c>
      <c r="AL65">
        <f>SUM(AB65+(INDEX('dice roll'!AD65,1)))</f>
        <v>1</v>
      </c>
      <c r="AM65">
        <f>SUM(AB65+(INDEX('dice roll'!AE65,1)))</f>
        <v>1</v>
      </c>
      <c r="AN65">
        <f>SUM(AB65+(INDEX('dice roll'!AF65,1)))</f>
        <v>1</v>
      </c>
      <c r="AO65">
        <f>SUM(AB65+(INDEX('dice roll'!AG65,1)))</f>
        <v>1</v>
      </c>
    </row>
    <row r="66" spans="26:41" ht="12.75">
      <c r="Z66" s="24" t="s">
        <v>1031</v>
      </c>
      <c r="AA66" s="25">
        <v>2</v>
      </c>
      <c r="AB66" s="25">
        <f>ROUND(SUM(INDEX('floating math'!J4,1),INDEX('floating math'!J5,1))/2,0)</f>
        <v>1</v>
      </c>
      <c r="AC66" s="25">
        <v>8</v>
      </c>
      <c r="AD66" s="26" t="s">
        <v>943</v>
      </c>
      <c r="AE66" s="6"/>
      <c r="AF66">
        <f>SUM(AB66+(INDEX('dice roll'!X66,1)))</f>
        <v>1</v>
      </c>
      <c r="AG66">
        <f>SUM(AB66+(INDEX('dice roll'!Y66,1)))</f>
        <v>1</v>
      </c>
      <c r="AH66">
        <f>SUM(AB66+(INDEX('dice roll'!Z66,1)))</f>
        <v>1</v>
      </c>
      <c r="AI66">
        <f>SUM(AB66+(INDEX('dice roll'!AA66,1)))</f>
        <v>1</v>
      </c>
      <c r="AJ66">
        <f>SUM(AB66+(INDEX('dice roll'!AB66,1)))</f>
        <v>1</v>
      </c>
      <c r="AK66">
        <f>SUM(AB66+(INDEX('dice roll'!AC66,1)))</f>
        <v>1</v>
      </c>
      <c r="AL66">
        <f>SUM(AB66+(INDEX('dice roll'!AD66,1)))</f>
        <v>1</v>
      </c>
      <c r="AM66">
        <f>SUM(AB66+(INDEX('dice roll'!AE66,1)))</f>
        <v>1</v>
      </c>
      <c r="AN66">
        <f>SUM(AB66+(INDEX('dice roll'!AF66,1)))</f>
        <v>1</v>
      </c>
      <c r="AO66">
        <f>SUM(AB66+(INDEX('dice roll'!AG66,1)))</f>
        <v>1</v>
      </c>
    </row>
    <row r="67" spans="26:31" ht="12.75">
      <c r="Z67" s="164" t="s">
        <v>1032</v>
      </c>
      <c r="AA67" s="164" t="s">
        <v>937</v>
      </c>
      <c r="AB67" s="164" t="s">
        <v>938</v>
      </c>
      <c r="AC67" s="164" t="s">
        <v>939</v>
      </c>
      <c r="AD67" s="164" t="s">
        <v>940</v>
      </c>
      <c r="AE67" s="166"/>
    </row>
    <row r="68" spans="26:41" ht="12.75">
      <c r="Z68" s="19" t="s">
        <v>1033</v>
      </c>
      <c r="AA68" s="6">
        <v>1</v>
      </c>
      <c r="AB68" s="6">
        <f>ROUND(SUM(INDEX('floating math'!J3,1),INDEX('floating math'!J5,1))/2,0)</f>
        <v>1</v>
      </c>
      <c r="AC68" s="6"/>
      <c r="AD68" s="20" t="s">
        <v>943</v>
      </c>
      <c r="AE68" s="6"/>
      <c r="AF68">
        <f>SUM(AB68+(INDEX('dice roll'!X68,1)))</f>
        <v>1</v>
      </c>
      <c r="AG68">
        <f>SUM(AB68+(INDEX('dice roll'!Y68,1)))</f>
        <v>1</v>
      </c>
      <c r="AH68">
        <f>SUM(AB68+(INDEX('dice roll'!Z68,1)))</f>
        <v>1</v>
      </c>
      <c r="AI68">
        <f>SUM(AB68+(INDEX('dice roll'!AA68,1)))</f>
        <v>1</v>
      </c>
      <c r="AJ68">
        <f>SUM(AB68+(INDEX('dice roll'!AB68,1)))</f>
        <v>1</v>
      </c>
      <c r="AK68">
        <f>SUM(AB68+(INDEX('dice roll'!AC68,1)))</f>
        <v>1</v>
      </c>
      <c r="AL68">
        <f>SUM(AB68+(INDEX('dice roll'!AD68,1)))</f>
        <v>1</v>
      </c>
      <c r="AM68">
        <f>SUM(AB68+(INDEX('dice roll'!AE68,1)))</f>
        <v>1</v>
      </c>
      <c r="AN68">
        <f>SUM(AB68+(INDEX('dice roll'!AF68,1)))</f>
        <v>1</v>
      </c>
      <c r="AO68">
        <f>SUM(AB68+(INDEX('dice roll'!AG68,1)))</f>
        <v>1</v>
      </c>
    </row>
    <row r="69" spans="26:41" ht="12.75">
      <c r="Z69" s="19" t="s">
        <v>1034</v>
      </c>
      <c r="AA69" s="6">
        <v>1</v>
      </c>
      <c r="AB69" s="6">
        <f>INDEX('floating math'!J4,1)</f>
        <v>1</v>
      </c>
      <c r="AC69" s="6"/>
      <c r="AD69" s="20" t="s">
        <v>943</v>
      </c>
      <c r="AE69" s="6"/>
      <c r="AF69">
        <f>SUM(AB69+(INDEX('dice roll'!X69,1)))</f>
        <v>1</v>
      </c>
      <c r="AG69">
        <f>SUM(AB69+(INDEX('dice roll'!Y69,1)))</f>
        <v>1</v>
      </c>
      <c r="AH69">
        <f>SUM(AB69+(INDEX('dice roll'!Z69,1)))</f>
        <v>1</v>
      </c>
      <c r="AI69">
        <f>SUM(AB69+(INDEX('dice roll'!AA69,1)))</f>
        <v>1</v>
      </c>
      <c r="AJ69">
        <f>SUM(AB69+(INDEX('dice roll'!AB69,1)))</f>
        <v>1</v>
      </c>
      <c r="AK69">
        <f>SUM(AB69+(INDEX('dice roll'!AC69,1)))</f>
        <v>1</v>
      </c>
      <c r="AL69">
        <f>SUM(AB69+(INDEX('dice roll'!AD69,1)))</f>
        <v>1</v>
      </c>
      <c r="AM69">
        <f>SUM(AB69+(INDEX('dice roll'!AE69,1)))</f>
        <v>1</v>
      </c>
      <c r="AN69">
        <f>SUM(AB69+(INDEX('dice roll'!AF69,1)))</f>
        <v>1</v>
      </c>
      <c r="AO69">
        <f>SUM(AB69+(INDEX('dice roll'!AG69,1)))</f>
        <v>1</v>
      </c>
    </row>
    <row r="70" spans="26:41" ht="12.75">
      <c r="Z70" s="19" t="s">
        <v>1035</v>
      </c>
      <c r="AA70" s="6">
        <v>1</v>
      </c>
      <c r="AB70" s="6">
        <f>INDEX('floating math'!J3,1)</f>
        <v>1</v>
      </c>
      <c r="AC70" s="6"/>
      <c r="AD70" s="20" t="s">
        <v>943</v>
      </c>
      <c r="AE70" s="6"/>
      <c r="AF70">
        <f>SUM(AB70+(INDEX('dice roll'!X70,1)))</f>
        <v>1</v>
      </c>
      <c r="AG70">
        <f>SUM(AB70+(INDEX('dice roll'!Y70,1)))</f>
        <v>1</v>
      </c>
      <c r="AH70">
        <f>SUM(AB70+(INDEX('dice roll'!Z70,1)))</f>
        <v>1</v>
      </c>
      <c r="AI70">
        <f>SUM(AB70+(INDEX('dice roll'!AA70,1)))</f>
        <v>1</v>
      </c>
      <c r="AJ70">
        <f>SUM(AB70+(INDEX('dice roll'!AB70,1)))</f>
        <v>1</v>
      </c>
      <c r="AK70">
        <f>SUM(AB70+(INDEX('dice roll'!AC70,1)))</f>
        <v>1</v>
      </c>
      <c r="AL70">
        <f>SUM(AB70+(INDEX('dice roll'!AD70,1)))</f>
        <v>1</v>
      </c>
      <c r="AM70">
        <f>SUM(AB70+(INDEX('dice roll'!AE70,1)))</f>
        <v>1</v>
      </c>
      <c r="AN70">
        <f>SUM(AB70+(INDEX('dice roll'!AF70,1)))</f>
        <v>1</v>
      </c>
      <c r="AO70">
        <f>SUM(AB70+(INDEX('dice roll'!AG70,1)))</f>
        <v>1</v>
      </c>
    </row>
    <row r="71" spans="26:41" ht="12.75">
      <c r="Z71" s="24" t="s">
        <v>1036</v>
      </c>
      <c r="AA71" s="25">
        <v>1</v>
      </c>
      <c r="AB71" s="25">
        <f>INDEX('floating math'!J4,1)</f>
        <v>1</v>
      </c>
      <c r="AC71" s="25"/>
      <c r="AD71" s="26" t="s">
        <v>943</v>
      </c>
      <c r="AE71" s="6"/>
      <c r="AF71">
        <f>SUM(AB71+(INDEX('dice roll'!X71,1)))</f>
        <v>1</v>
      </c>
      <c r="AG71">
        <f>SUM(AB71+(INDEX('dice roll'!Y71,1)))</f>
        <v>1</v>
      </c>
      <c r="AH71">
        <f>SUM(AB71+(INDEX('dice roll'!Z71,1)))</f>
        <v>1</v>
      </c>
      <c r="AI71">
        <f>SUM(AB71+(INDEX('dice roll'!AA71,1)))</f>
        <v>1</v>
      </c>
      <c r="AJ71">
        <f>SUM(AB71+(INDEX('dice roll'!AB71,1)))</f>
        <v>1</v>
      </c>
      <c r="AK71">
        <f>SUM(AB71+(INDEX('dice roll'!AC71,1)))</f>
        <v>1</v>
      </c>
      <c r="AL71">
        <f>SUM(AB71+(INDEX('dice roll'!AD71,1)))</f>
        <v>1</v>
      </c>
      <c r="AM71">
        <f>SUM(AB71+(INDEX('dice roll'!AE71,1)))</f>
        <v>1</v>
      </c>
      <c r="AN71">
        <f>SUM(AB71+(INDEX('dice roll'!AF71,1)))</f>
        <v>1</v>
      </c>
      <c r="AO71">
        <f>SUM(AB71+(INDEX('dice roll'!AG71,1)))</f>
        <v>1</v>
      </c>
    </row>
    <row r="72" spans="26:31" ht="12.75">
      <c r="Z72" s="164" t="s">
        <v>1037</v>
      </c>
      <c r="AA72" s="164" t="s">
        <v>937</v>
      </c>
      <c r="AB72" s="164" t="s">
        <v>938</v>
      </c>
      <c r="AC72" s="164" t="s">
        <v>939</v>
      </c>
      <c r="AD72" s="164" t="s">
        <v>940</v>
      </c>
      <c r="AE72" s="166"/>
    </row>
    <row r="73" spans="26:41" ht="12.75">
      <c r="Z73" s="19" t="s">
        <v>1038</v>
      </c>
      <c r="AA73" s="6">
        <v>2</v>
      </c>
      <c r="AB73" s="6">
        <f>ROUND(SUM(INDEX('floating math'!J2,1),INDEX('floating math'!J7,1))/2,0)</f>
        <v>1</v>
      </c>
      <c r="AC73" s="6">
        <v>6</v>
      </c>
      <c r="AD73" s="20" t="s">
        <v>943</v>
      </c>
      <c r="AE73" s="6"/>
      <c r="AF73">
        <f>SUM(AB73+(INDEX('dice roll'!X73,1)))</f>
        <v>1</v>
      </c>
      <c r="AG73">
        <f>SUM(AB73+(INDEX('dice roll'!Y73,1)))</f>
        <v>1</v>
      </c>
      <c r="AH73">
        <f>SUM(AB73+(INDEX('dice roll'!Z73,1)))</f>
        <v>1</v>
      </c>
      <c r="AI73">
        <f>SUM(AB73+(INDEX('dice roll'!AA73,1)))</f>
        <v>1</v>
      </c>
      <c r="AJ73">
        <f>SUM(AB73+(INDEX('dice roll'!AB73,1)))</f>
        <v>1</v>
      </c>
      <c r="AK73">
        <f>SUM(AB73+(INDEX('dice roll'!AC73,1)))</f>
        <v>1</v>
      </c>
      <c r="AL73">
        <f>SUM(AB73+(INDEX('dice roll'!AD73,1)))</f>
        <v>1</v>
      </c>
      <c r="AM73">
        <f>SUM(AB73+(INDEX('dice roll'!AE73,1)))</f>
        <v>1</v>
      </c>
      <c r="AN73">
        <f>SUM(AB73+(INDEX('dice roll'!AF73,1)))</f>
        <v>1</v>
      </c>
      <c r="AO73">
        <f>SUM(AB73+(INDEX('dice roll'!AG73,1)))</f>
        <v>1</v>
      </c>
    </row>
    <row r="74" spans="26:41" ht="12.75">
      <c r="Z74" s="19" t="s">
        <v>1039</v>
      </c>
      <c r="AA74" s="6">
        <v>2</v>
      </c>
      <c r="AB74" s="6">
        <f>ROUND(SUM(INDEX('floating math'!J2,1),INDEX('floating math'!J3,1))/2,0)</f>
        <v>1</v>
      </c>
      <c r="AC74" s="6">
        <v>4</v>
      </c>
      <c r="AD74" s="20" t="s">
        <v>943</v>
      </c>
      <c r="AE74" s="6"/>
      <c r="AF74">
        <f>SUM(AB74+(INDEX('dice roll'!X74,1)))</f>
        <v>1</v>
      </c>
      <c r="AG74">
        <f>SUM(AB74+(INDEX('dice roll'!Y74,1)))</f>
        <v>1</v>
      </c>
      <c r="AH74">
        <f>SUM(AB74+(INDEX('dice roll'!Z74,1)))</f>
        <v>1</v>
      </c>
      <c r="AI74">
        <f>SUM(AB74+(INDEX('dice roll'!AA74,1)))</f>
        <v>1</v>
      </c>
      <c r="AJ74">
        <f>SUM(AB74+(INDEX('dice roll'!AB74,1)))</f>
        <v>1</v>
      </c>
      <c r="AK74">
        <f>SUM(AB74+(INDEX('dice roll'!AC74,1)))</f>
        <v>1</v>
      </c>
      <c r="AL74">
        <f>SUM(AB74+(INDEX('dice roll'!AD74,1)))</f>
        <v>1</v>
      </c>
      <c r="AM74">
        <f>SUM(AB74+(INDEX('dice roll'!AE74,1)))</f>
        <v>1</v>
      </c>
      <c r="AN74">
        <f>SUM(AB74+(INDEX('dice roll'!AF74,1)))</f>
        <v>1</v>
      </c>
      <c r="AO74">
        <f>SUM(AB74+(INDEX('dice roll'!AG74,1)))</f>
        <v>1</v>
      </c>
    </row>
    <row r="75" spans="26:41" ht="12.75">
      <c r="Z75" s="19" t="s">
        <v>1040</v>
      </c>
      <c r="AA75" s="6">
        <v>1</v>
      </c>
      <c r="AB75" s="6">
        <f>ROUND(SUM(INDEX('floating math'!J2,1),INDEX('floating math'!J7,1))/2,0)</f>
        <v>1</v>
      </c>
      <c r="AC75" s="6">
        <v>8</v>
      </c>
      <c r="AD75" s="20" t="s">
        <v>943</v>
      </c>
      <c r="AE75" s="6"/>
      <c r="AF75">
        <f>SUM(AB75+(INDEX('dice roll'!X75,1)))</f>
        <v>1</v>
      </c>
      <c r="AG75">
        <f>SUM(AB75+(INDEX('dice roll'!Y75,1)))</f>
        <v>1</v>
      </c>
      <c r="AH75">
        <f>SUM(AB75+(INDEX('dice roll'!Z75,1)))</f>
        <v>1</v>
      </c>
      <c r="AI75">
        <f>SUM(AB75+(INDEX('dice roll'!AA75,1)))</f>
        <v>1</v>
      </c>
      <c r="AJ75">
        <f>SUM(AB75+(INDEX('dice roll'!AB75,1)))</f>
        <v>1</v>
      </c>
      <c r="AK75">
        <f>SUM(AB75+(INDEX('dice roll'!AC75,1)))</f>
        <v>1</v>
      </c>
      <c r="AL75">
        <f>SUM(AB75+(INDEX('dice roll'!AD75,1)))</f>
        <v>1</v>
      </c>
      <c r="AM75">
        <f>SUM(AB75+(INDEX('dice roll'!AE75,1)))</f>
        <v>1</v>
      </c>
      <c r="AN75">
        <f>SUM(AB75+(INDEX('dice roll'!AF75,1)))</f>
        <v>1</v>
      </c>
      <c r="AO75">
        <f>SUM(AB75+(INDEX('dice roll'!AG75,1)))</f>
        <v>1</v>
      </c>
    </row>
    <row r="76" spans="26:41" ht="12.75">
      <c r="Z76" s="19" t="s">
        <v>1041</v>
      </c>
      <c r="AA76" s="6">
        <v>2</v>
      </c>
      <c r="AB76" s="6">
        <f>ROUND(SUM(INDEX('floating math'!J2,1),INDEX('floating math'!J7,1))/2,0)</f>
        <v>1</v>
      </c>
      <c r="AC76" s="6">
        <v>8</v>
      </c>
      <c r="AD76" s="20" t="s">
        <v>943</v>
      </c>
      <c r="AE76" s="6"/>
      <c r="AF76">
        <f>SUM(AB76+(INDEX('dice roll'!X76,1)))</f>
        <v>1</v>
      </c>
      <c r="AG76">
        <f>SUM(AB76+(INDEX('dice roll'!Y76,1)))</f>
        <v>1</v>
      </c>
      <c r="AH76">
        <f>SUM(AB76+(INDEX('dice roll'!Z76,1)))</f>
        <v>1</v>
      </c>
      <c r="AI76">
        <f>SUM(AB76+(INDEX('dice roll'!AA76,1)))</f>
        <v>1</v>
      </c>
      <c r="AJ76">
        <f>SUM(AB76+(INDEX('dice roll'!AB76,1)))</f>
        <v>1</v>
      </c>
      <c r="AK76">
        <f>SUM(AB76+(INDEX('dice roll'!AC76,1)))</f>
        <v>1</v>
      </c>
      <c r="AL76">
        <f>SUM(AB76+(INDEX('dice roll'!AD76,1)))</f>
        <v>1</v>
      </c>
      <c r="AM76">
        <f>SUM(AB76+(INDEX('dice roll'!AE76,1)))</f>
        <v>1</v>
      </c>
      <c r="AN76">
        <f>SUM(AB76+(INDEX('dice roll'!AF76,1)))</f>
        <v>1</v>
      </c>
      <c r="AO76">
        <f>SUM(AB76+(INDEX('dice roll'!AG76,1)))</f>
        <v>1</v>
      </c>
    </row>
    <row r="77" spans="26:41" ht="12.75">
      <c r="Z77" s="19" t="s">
        <v>1042</v>
      </c>
      <c r="AA77" s="6">
        <v>2</v>
      </c>
      <c r="AB77" s="6">
        <f>INDEX('floating math'!J5,1)</f>
        <v>1</v>
      </c>
      <c r="AC77" s="6">
        <v>4</v>
      </c>
      <c r="AD77" s="20" t="s">
        <v>943</v>
      </c>
      <c r="AE77" s="6"/>
      <c r="AF77">
        <f>SUM(AB77+(INDEX('dice roll'!X77,1)))</f>
        <v>1</v>
      </c>
      <c r="AG77">
        <f>SUM(AB77+(INDEX('dice roll'!Y77,1)))</f>
        <v>1</v>
      </c>
      <c r="AH77">
        <f>SUM(AB77+(INDEX('dice roll'!Z77,1)))</f>
        <v>1</v>
      </c>
      <c r="AI77">
        <f>SUM(AB77+(INDEX('dice roll'!AA77,1)))</f>
        <v>1</v>
      </c>
      <c r="AJ77">
        <f>SUM(AB77+(INDEX('dice roll'!AB77,1)))</f>
        <v>1</v>
      </c>
      <c r="AK77">
        <f>SUM(AB77+(INDEX('dice roll'!AC77,1)))</f>
        <v>1</v>
      </c>
      <c r="AL77">
        <f>SUM(AB77+(INDEX('dice roll'!AD77,1)))</f>
        <v>1</v>
      </c>
      <c r="AM77">
        <f>SUM(AB77+(INDEX('dice roll'!AE77,1)))</f>
        <v>1</v>
      </c>
      <c r="AN77">
        <f>SUM(AB77+(INDEX('dice roll'!AF77,1)))</f>
        <v>1</v>
      </c>
      <c r="AO77">
        <f>SUM(AB77+(INDEX('dice roll'!AG77,1)))</f>
        <v>1</v>
      </c>
    </row>
    <row r="78" spans="26:41" ht="12.75">
      <c r="Z78" s="19" t="s">
        <v>1043</v>
      </c>
      <c r="AA78" s="6">
        <v>1</v>
      </c>
      <c r="AB78" s="6">
        <f>INDEX('floating math'!J5,1)</f>
        <v>1</v>
      </c>
      <c r="AC78" s="6">
        <v>5</v>
      </c>
      <c r="AD78" s="20" t="s">
        <v>943</v>
      </c>
      <c r="AE78" s="6"/>
      <c r="AF78">
        <f>SUM(AB78+(INDEX('dice roll'!X78,1)))</f>
        <v>1</v>
      </c>
      <c r="AG78">
        <f>SUM(AB78+(INDEX('dice roll'!Y78,1)))</f>
        <v>1</v>
      </c>
      <c r="AH78">
        <f>SUM(AB78+(INDEX('dice roll'!Z78,1)))</f>
        <v>1</v>
      </c>
      <c r="AI78">
        <f>SUM(AB78+(INDEX('dice roll'!AA78,1)))</f>
        <v>1</v>
      </c>
      <c r="AJ78">
        <f>SUM(AB78+(INDEX('dice roll'!AB78,1)))</f>
        <v>1</v>
      </c>
      <c r="AK78">
        <f>SUM(AB78+(INDEX('dice roll'!AC78,1)))</f>
        <v>1</v>
      </c>
      <c r="AL78">
        <f>SUM(AB78+(INDEX('dice roll'!AD78,1)))</f>
        <v>1</v>
      </c>
      <c r="AM78">
        <f>SUM(AB78+(INDEX('dice roll'!AE78,1)))</f>
        <v>1</v>
      </c>
      <c r="AN78">
        <f>SUM(AB78+(INDEX('dice roll'!AF78,1)))</f>
        <v>1</v>
      </c>
      <c r="AO78">
        <f>SUM(AB78+(INDEX('dice roll'!AG78,1)))</f>
        <v>1</v>
      </c>
    </row>
    <row r="79" spans="26:41" ht="12.75">
      <c r="Z79" s="19" t="s">
        <v>1044</v>
      </c>
      <c r="AA79" s="6">
        <v>2</v>
      </c>
      <c r="AB79" s="6">
        <f>INDEX('floating math'!J3,1)</f>
        <v>1</v>
      </c>
      <c r="AC79" s="6">
        <v>6</v>
      </c>
      <c r="AD79" s="20" t="s">
        <v>943</v>
      </c>
      <c r="AE79" s="6"/>
      <c r="AF79">
        <f>SUM(AB79+(INDEX('dice roll'!X79,1)))</f>
        <v>1</v>
      </c>
      <c r="AG79">
        <f>SUM(AB79+(INDEX('dice roll'!Y79,1)))</f>
        <v>1</v>
      </c>
      <c r="AH79">
        <f>SUM(AB79+(INDEX('dice roll'!Z79,1)))</f>
        <v>1</v>
      </c>
      <c r="AI79">
        <f>SUM(AB79+(INDEX('dice roll'!AA79,1)))</f>
        <v>1</v>
      </c>
      <c r="AJ79">
        <f>SUM(AB79+(INDEX('dice roll'!AB79,1)))</f>
        <v>1</v>
      </c>
      <c r="AK79">
        <f>SUM(AB79+(INDEX('dice roll'!AC79,1)))</f>
        <v>1</v>
      </c>
      <c r="AL79">
        <f>SUM(AB79+(INDEX('dice roll'!AD79,1)))</f>
        <v>1</v>
      </c>
      <c r="AM79">
        <f>SUM(AB79+(INDEX('dice roll'!AE79,1)))</f>
        <v>1</v>
      </c>
      <c r="AN79">
        <f>SUM(AB79+(INDEX('dice roll'!AF79,1)))</f>
        <v>1</v>
      </c>
      <c r="AO79">
        <f>SUM(AB79+(INDEX('dice roll'!AG79,1)))</f>
        <v>1</v>
      </c>
    </row>
    <row r="80" spans="26:41" ht="12.75">
      <c r="Z80" s="19" t="s">
        <v>1045</v>
      </c>
      <c r="AA80" s="6">
        <v>4</v>
      </c>
      <c r="AB80" s="6">
        <f>INDEX('floating math'!J4,1)</f>
        <v>1</v>
      </c>
      <c r="AC80" s="6">
        <v>6</v>
      </c>
      <c r="AD80" s="20" t="s">
        <v>943</v>
      </c>
      <c r="AE80" s="6"/>
      <c r="AF80">
        <f>SUM(AB80+(INDEX('dice roll'!X80,1)))</f>
        <v>1</v>
      </c>
      <c r="AG80">
        <f>SUM(AB80+(INDEX('dice roll'!Y80,1)))</f>
        <v>1</v>
      </c>
      <c r="AH80">
        <f>SUM(AB80+(INDEX('dice roll'!Z80,1)))</f>
        <v>1</v>
      </c>
      <c r="AI80">
        <f>SUM(AB80+(INDEX('dice roll'!AA80,1)))</f>
        <v>1</v>
      </c>
      <c r="AJ80">
        <f>SUM(AB80+(INDEX('dice roll'!AB80,1)))</f>
        <v>1</v>
      </c>
      <c r="AK80">
        <f>SUM(AB80+(INDEX('dice roll'!AC80,1)))</f>
        <v>1</v>
      </c>
      <c r="AL80">
        <f>SUM(AB80+(INDEX('dice roll'!AD80,1)))</f>
        <v>1</v>
      </c>
      <c r="AM80">
        <f>SUM(AB80+(INDEX('dice roll'!AE80,1)))</f>
        <v>1</v>
      </c>
      <c r="AN80">
        <f>SUM(AB80+(INDEX('dice roll'!AF80,1)))</f>
        <v>1</v>
      </c>
      <c r="AO80">
        <f>SUM(AB80+(INDEX('dice roll'!AG80,1)))</f>
        <v>1</v>
      </c>
    </row>
    <row r="81" spans="26:41" ht="12.75">
      <c r="Z81" s="19" t="s">
        <v>1046</v>
      </c>
      <c r="AA81" s="6">
        <v>8</v>
      </c>
      <c r="AB81" s="6">
        <f>INDEX('floating math'!J4,1)</f>
        <v>1</v>
      </c>
      <c r="AC81" s="6">
        <v>6</v>
      </c>
      <c r="AD81" s="20" t="s">
        <v>943</v>
      </c>
      <c r="AE81" s="6"/>
      <c r="AF81">
        <f>SUM(AB81+(INDEX('dice roll'!X81,1)))</f>
        <v>1</v>
      </c>
      <c r="AG81">
        <f>SUM(AB81+(INDEX('dice roll'!Y81,1)))</f>
        <v>1</v>
      </c>
      <c r="AH81">
        <f>SUM(AB81+(INDEX('dice roll'!Z81,1)))</f>
        <v>1</v>
      </c>
      <c r="AI81">
        <f>SUM(AB81+(INDEX('dice roll'!AA81,1)))</f>
        <v>1</v>
      </c>
      <c r="AJ81">
        <f>SUM(AB81+(INDEX('dice roll'!AB81,1)))</f>
        <v>1</v>
      </c>
      <c r="AK81">
        <f>SUM(AB81+(INDEX('dice roll'!AC81,1)))</f>
        <v>1</v>
      </c>
      <c r="AL81">
        <f>SUM(AB81+(INDEX('dice roll'!AD81,1)))</f>
        <v>1</v>
      </c>
      <c r="AM81">
        <f>SUM(AB81+(INDEX('dice roll'!AE81,1)))</f>
        <v>1</v>
      </c>
      <c r="AN81">
        <f>SUM(AB81+(INDEX('dice roll'!AF81,1)))</f>
        <v>1</v>
      </c>
      <c r="AO81">
        <f>SUM(AB81+(INDEX('dice roll'!AG81,1)))</f>
        <v>1</v>
      </c>
    </row>
    <row r="82" spans="26:41" ht="12.75">
      <c r="Z82" s="19" t="s">
        <v>1047</v>
      </c>
      <c r="AA82" s="6">
        <v>1</v>
      </c>
      <c r="AB82" s="6">
        <f>INDEX('floating math'!J5,1)</f>
        <v>1</v>
      </c>
      <c r="AC82" s="6">
        <v>8</v>
      </c>
      <c r="AD82" s="20" t="s">
        <v>943</v>
      </c>
      <c r="AE82" s="6"/>
      <c r="AF82">
        <f>SUM(AB82+(INDEX('dice roll'!X82,1)))</f>
        <v>1</v>
      </c>
      <c r="AG82">
        <f>SUM(AB82+(INDEX('dice roll'!Y82,1)))</f>
        <v>1</v>
      </c>
      <c r="AH82">
        <f>SUM(AB82+(INDEX('dice roll'!Z82,1)))</f>
        <v>1</v>
      </c>
      <c r="AI82">
        <f>SUM(AB82+(INDEX('dice roll'!AA82,1)))</f>
        <v>1</v>
      </c>
      <c r="AJ82">
        <f>SUM(AB82+(INDEX('dice roll'!AB82,1)))</f>
        <v>1</v>
      </c>
      <c r="AK82">
        <f>SUM(AB82+(INDEX('dice roll'!AC82,1)))</f>
        <v>1</v>
      </c>
      <c r="AL82">
        <f>SUM(AB82+(INDEX('dice roll'!AD82,1)))</f>
        <v>1</v>
      </c>
      <c r="AM82">
        <f>SUM(AB82+(INDEX('dice roll'!AE82,1)))</f>
        <v>1</v>
      </c>
      <c r="AN82">
        <f>SUM(AB82+(INDEX('dice roll'!AF82,1)))</f>
        <v>1</v>
      </c>
      <c r="AO82">
        <f>SUM(AB82+(INDEX('dice roll'!AG82,1)))</f>
        <v>1</v>
      </c>
    </row>
    <row r="83" spans="26:41" ht="12.75">
      <c r="Z83" s="19" t="s">
        <v>1048</v>
      </c>
      <c r="AA83" s="6">
        <v>5</v>
      </c>
      <c r="AB83" s="6">
        <f>INDEX('floating math'!J5,1)</f>
        <v>1</v>
      </c>
      <c r="AC83" s="6">
        <v>5</v>
      </c>
      <c r="AD83" s="20" t="s">
        <v>943</v>
      </c>
      <c r="AE83" s="6"/>
      <c r="AF83">
        <f>SUM(AB83+(INDEX('dice roll'!X83,1)))</f>
        <v>1</v>
      </c>
      <c r="AG83">
        <f>SUM(AB83+(INDEX('dice roll'!Y83,1)))</f>
        <v>1</v>
      </c>
      <c r="AH83">
        <f>SUM(AB83+(INDEX('dice roll'!Z83,1)))</f>
        <v>1</v>
      </c>
      <c r="AI83">
        <f>SUM(AB83+(INDEX('dice roll'!AA83,1)))</f>
        <v>1</v>
      </c>
      <c r="AJ83">
        <f>SUM(AB83+(INDEX('dice roll'!AB83,1)))</f>
        <v>1</v>
      </c>
      <c r="AK83">
        <f>SUM(AB83+(INDEX('dice roll'!AC83,1)))</f>
        <v>1</v>
      </c>
      <c r="AL83">
        <f>SUM(AB83+(INDEX('dice roll'!AD83,1)))</f>
        <v>1</v>
      </c>
      <c r="AM83">
        <f>SUM(AB83+(INDEX('dice roll'!AE83,1)))</f>
        <v>1</v>
      </c>
      <c r="AN83">
        <f>SUM(AB83+(INDEX('dice roll'!AF83,1)))</f>
        <v>1</v>
      </c>
      <c r="AO83">
        <f>SUM(AB83+(INDEX('dice roll'!AG83,1)))</f>
        <v>1</v>
      </c>
    </row>
    <row r="84" spans="26:41" ht="12.75">
      <c r="Z84" s="19" t="s">
        <v>1049</v>
      </c>
      <c r="AA84" s="6">
        <v>10</v>
      </c>
      <c r="AB84" s="6">
        <f>INDEX('floating math'!J2,1)</f>
        <v>1</v>
      </c>
      <c r="AC84" s="6">
        <v>4</v>
      </c>
      <c r="AD84" s="20" t="s">
        <v>943</v>
      </c>
      <c r="AE84" s="6"/>
      <c r="AF84">
        <f>SUM(AB84+(INDEX('dice roll'!X84,1)))</f>
        <v>1</v>
      </c>
      <c r="AG84">
        <f>SUM(AB84+(INDEX('dice roll'!Y84,1)))</f>
        <v>1</v>
      </c>
      <c r="AH84">
        <f>SUM(AB84+(INDEX('dice roll'!Z84,1)))</f>
        <v>1</v>
      </c>
      <c r="AI84">
        <f>SUM(AB84+(INDEX('dice roll'!AA84,1)))</f>
        <v>1</v>
      </c>
      <c r="AJ84">
        <f>SUM(AB84+(INDEX('dice roll'!AB84,1)))</f>
        <v>1</v>
      </c>
      <c r="AK84">
        <f>SUM(AB84+(INDEX('dice roll'!AC84,1)))</f>
        <v>1</v>
      </c>
      <c r="AL84">
        <f>SUM(AB84+(INDEX('dice roll'!AD84,1)))</f>
        <v>1</v>
      </c>
      <c r="AM84">
        <f>SUM(AB84+(INDEX('dice roll'!AE84,1)))</f>
        <v>1</v>
      </c>
      <c r="AN84">
        <f>SUM(AB84+(INDEX('dice roll'!AF84,1)))</f>
        <v>1</v>
      </c>
      <c r="AO84">
        <f>SUM(AB84+(INDEX('dice roll'!AG84,1)))</f>
        <v>1</v>
      </c>
    </row>
    <row r="85" spans="26:41" ht="12.75">
      <c r="Z85" s="19" t="s">
        <v>1050</v>
      </c>
      <c r="AA85" s="6">
        <v>10</v>
      </c>
      <c r="AB85" s="6">
        <f>INDEX('floating math'!J5,1)</f>
        <v>1</v>
      </c>
      <c r="AC85" s="6">
        <v>4</v>
      </c>
      <c r="AD85" s="20" t="s">
        <v>943</v>
      </c>
      <c r="AE85" s="6"/>
      <c r="AF85">
        <f>SUM(AB85+(INDEX('dice roll'!X85,1)))</f>
        <v>1</v>
      </c>
      <c r="AG85">
        <f>SUM(AB85+(INDEX('dice roll'!Y85,1)))</f>
        <v>1</v>
      </c>
      <c r="AH85">
        <f>SUM(AB85+(INDEX('dice roll'!Z85,1)))</f>
        <v>1</v>
      </c>
      <c r="AI85">
        <f>SUM(AB85+(INDEX('dice roll'!AA85,1)))</f>
        <v>1</v>
      </c>
      <c r="AJ85">
        <f>SUM(AB85+(INDEX('dice roll'!AB85,1)))</f>
        <v>1</v>
      </c>
      <c r="AK85">
        <f>SUM(AB85+(INDEX('dice roll'!AC85,1)))</f>
        <v>1</v>
      </c>
      <c r="AL85">
        <f>SUM(AB85+(INDEX('dice roll'!AD85,1)))</f>
        <v>1</v>
      </c>
      <c r="AM85">
        <f>SUM(AB85+(INDEX('dice roll'!AE85,1)))</f>
        <v>1</v>
      </c>
      <c r="AN85">
        <f>SUM(AB85+(INDEX('dice roll'!AF85,1)))</f>
        <v>1</v>
      </c>
      <c r="AO85">
        <f>SUM(AB85+(INDEX('dice roll'!AG85,1)))</f>
        <v>1</v>
      </c>
    </row>
    <row r="86" spans="26:41" ht="12.75">
      <c r="Z86" s="19" t="s">
        <v>1051</v>
      </c>
      <c r="AA86" s="6">
        <v>15</v>
      </c>
      <c r="AB86" s="6">
        <f>INDEX('floating math'!J2,1)</f>
        <v>1</v>
      </c>
      <c r="AC86" s="6">
        <v>6</v>
      </c>
      <c r="AD86" s="20" t="s">
        <v>943</v>
      </c>
      <c r="AE86" s="6"/>
      <c r="AF86">
        <f>SUM(AB86+(INDEX('dice roll'!X86,1)))</f>
        <v>1</v>
      </c>
      <c r="AG86">
        <f>SUM(AB86+(INDEX('dice roll'!Y86,1)))</f>
        <v>1</v>
      </c>
      <c r="AH86">
        <f>SUM(AB86+(INDEX('dice roll'!Z86,1)))</f>
        <v>1</v>
      </c>
      <c r="AI86">
        <f>SUM(AB86+(INDEX('dice roll'!AA86,1)))</f>
        <v>1</v>
      </c>
      <c r="AJ86">
        <f>SUM(AB86+(INDEX('dice roll'!AB86,1)))</f>
        <v>1</v>
      </c>
      <c r="AK86">
        <f>SUM(AB86+(INDEX('dice roll'!AC86,1)))</f>
        <v>1</v>
      </c>
      <c r="AL86">
        <f>SUM(AB86+(INDEX('dice roll'!AD86,1)))</f>
        <v>1</v>
      </c>
      <c r="AM86">
        <f>SUM(AB86+(INDEX('dice roll'!AE86,1)))</f>
        <v>1</v>
      </c>
      <c r="AN86">
        <f>SUM(AB86+(INDEX('dice roll'!AF86,1)))</f>
        <v>1</v>
      </c>
      <c r="AO86">
        <f>SUM(AB86+(INDEX('dice roll'!AG86,1)))</f>
        <v>1</v>
      </c>
    </row>
    <row r="87" spans="26:41" ht="12.75">
      <c r="Z87" s="19" t="s">
        <v>1052</v>
      </c>
      <c r="AA87" s="6">
        <v>9</v>
      </c>
      <c r="AB87" s="6">
        <f>INDEX('floating math'!J6,1)</f>
        <v>1</v>
      </c>
      <c r="AC87" s="6">
        <v>4</v>
      </c>
      <c r="AD87" s="20" t="s">
        <v>943</v>
      </c>
      <c r="AE87" s="6"/>
      <c r="AF87">
        <f>SUM(AB87+(INDEX('dice roll'!X87,1)))</f>
        <v>1</v>
      </c>
      <c r="AG87">
        <f>SUM(AB87+(INDEX('dice roll'!Y87,1)))</f>
        <v>1</v>
      </c>
      <c r="AH87">
        <f>SUM(AB87+(INDEX('dice roll'!Z87,1)))</f>
        <v>1</v>
      </c>
      <c r="AI87">
        <f>SUM(AB87+(INDEX('dice roll'!AA87,1)))</f>
        <v>1</v>
      </c>
      <c r="AJ87">
        <f>SUM(AB87+(INDEX('dice roll'!AB87,1)))</f>
        <v>1</v>
      </c>
      <c r="AK87">
        <f>SUM(AB87+(INDEX('dice roll'!AC87,1)))</f>
        <v>1</v>
      </c>
      <c r="AL87">
        <f>SUM(AB87+(INDEX('dice roll'!AD87,1)))</f>
        <v>1</v>
      </c>
      <c r="AM87">
        <f>SUM(AB87+(INDEX('dice roll'!AE87,1)))</f>
        <v>1</v>
      </c>
      <c r="AN87">
        <f>SUM(AB87+(INDEX('dice roll'!AF87,1)))</f>
        <v>1</v>
      </c>
      <c r="AO87">
        <f>SUM(AB87+(INDEX('dice roll'!AG87,1)))</f>
        <v>1</v>
      </c>
    </row>
    <row r="88" spans="26:41" ht="12.75">
      <c r="Z88" s="19" t="s">
        <v>1053</v>
      </c>
      <c r="AA88" s="6">
        <v>8</v>
      </c>
      <c r="AB88" s="6">
        <f>INDEX('floating math'!J6,1)</f>
        <v>1</v>
      </c>
      <c r="AC88" s="6">
        <v>6</v>
      </c>
      <c r="AD88" s="20" t="s">
        <v>943</v>
      </c>
      <c r="AE88" s="6"/>
      <c r="AF88">
        <f>SUM(AB88+(INDEX('dice roll'!X88,1)))</f>
        <v>1</v>
      </c>
      <c r="AG88">
        <f>SUM(AB88+(INDEX('dice roll'!Y88,1)))</f>
        <v>1</v>
      </c>
      <c r="AH88">
        <f>SUM(AB88+(INDEX('dice roll'!Z88,1)))</f>
        <v>1</v>
      </c>
      <c r="AI88">
        <f>SUM(AB88+(INDEX('dice roll'!AA88,1)))</f>
        <v>1</v>
      </c>
      <c r="AJ88">
        <f>SUM(AB88+(INDEX('dice roll'!AB88,1)))</f>
        <v>1</v>
      </c>
      <c r="AK88">
        <f>SUM(AB88+(INDEX('dice roll'!AC88,1)))</f>
        <v>1</v>
      </c>
      <c r="AL88">
        <f>SUM(AB88+(INDEX('dice roll'!AD88,1)))</f>
        <v>1</v>
      </c>
      <c r="AM88">
        <f>SUM(AB88+(INDEX('dice roll'!AE88,1)))</f>
        <v>1</v>
      </c>
      <c r="AN88">
        <f>SUM(AB88+(INDEX('dice roll'!AF88,1)))</f>
        <v>1</v>
      </c>
      <c r="AO88">
        <f>SUM(AB88+(INDEX('dice roll'!AG88,1)))</f>
        <v>1</v>
      </c>
    </row>
    <row r="89" spans="26:41" ht="12.75">
      <c r="Z89" s="19" t="s">
        <v>1054</v>
      </c>
      <c r="AA89" s="6">
        <v>1</v>
      </c>
      <c r="AB89" s="6">
        <f>INDEX('floating math'!J2,1)</f>
        <v>1</v>
      </c>
      <c r="AC89" s="6">
        <v>6</v>
      </c>
      <c r="AD89" s="20" t="s">
        <v>943</v>
      </c>
      <c r="AE89" s="6"/>
      <c r="AF89">
        <f>SUM(AB89+(INDEX('dice roll'!X89,1)))</f>
        <v>1</v>
      </c>
      <c r="AG89">
        <f>SUM(AB89+(INDEX('dice roll'!Y89,1)))</f>
        <v>1</v>
      </c>
      <c r="AH89">
        <f>SUM(AB89+(INDEX('dice roll'!Z89,1)))</f>
        <v>1</v>
      </c>
      <c r="AI89">
        <f>SUM(AB89+(INDEX('dice roll'!AA89,1)))</f>
        <v>1</v>
      </c>
      <c r="AJ89">
        <f>SUM(AB89+(INDEX('dice roll'!AB89,1)))</f>
        <v>1</v>
      </c>
      <c r="AK89">
        <f>SUM(AB89+(INDEX('dice roll'!AC89,1)))</f>
        <v>1</v>
      </c>
      <c r="AL89">
        <f>SUM(AB89+(INDEX('dice roll'!AD89,1)))</f>
        <v>1</v>
      </c>
      <c r="AM89">
        <f>SUM(AB89+(INDEX('dice roll'!AE89,1)))</f>
        <v>1</v>
      </c>
      <c r="AN89">
        <f>SUM(AB89+(INDEX('dice roll'!AF89,1)))</f>
        <v>1</v>
      </c>
      <c r="AO89">
        <f>SUM(AB89+(INDEX('dice roll'!AG89,1)))</f>
        <v>1</v>
      </c>
    </row>
    <row r="90" spans="26:41" ht="12.75">
      <c r="Z90" s="19" t="s">
        <v>1055</v>
      </c>
      <c r="AA90" s="6">
        <v>7</v>
      </c>
      <c r="AB90" s="6">
        <f>ROUND(SUM(INDEX('floating math'!J2,1),INDEX('floating math'!J5,1),INDEX('floating math'!J3,1))/3,0)</f>
        <v>1</v>
      </c>
      <c r="AC90" s="6">
        <v>6</v>
      </c>
      <c r="AD90" s="20" t="s">
        <v>943</v>
      </c>
      <c r="AE90" s="6"/>
      <c r="AF90">
        <f>SUM(AB90+(INDEX('dice roll'!X90,1)))</f>
        <v>1</v>
      </c>
      <c r="AG90">
        <f>SUM(AB90+(INDEX('dice roll'!Y90,1)))</f>
        <v>1</v>
      </c>
      <c r="AH90">
        <f>SUM(AB90+(INDEX('dice roll'!Z90,1)))</f>
        <v>1</v>
      </c>
      <c r="AI90">
        <f>SUM(AB90+(INDEX('dice roll'!AA90,1)))</f>
        <v>1</v>
      </c>
      <c r="AJ90">
        <f>SUM(AB90+(INDEX('dice roll'!AB90,1)))</f>
        <v>1</v>
      </c>
      <c r="AK90">
        <f>SUM(AB90+(INDEX('dice roll'!AC90,1)))</f>
        <v>1</v>
      </c>
      <c r="AL90">
        <f>SUM(AB90+(INDEX('dice roll'!AD90,1)))</f>
        <v>1</v>
      </c>
      <c r="AM90">
        <f>SUM(AB90+(INDEX('dice roll'!AE90,1)))</f>
        <v>1</v>
      </c>
      <c r="AN90">
        <f>SUM(AB90+(INDEX('dice roll'!AF90,1)))</f>
        <v>1</v>
      </c>
      <c r="AO90">
        <f>SUM(AB90+(INDEX('dice roll'!AG90,1)))</f>
        <v>1</v>
      </c>
    </row>
    <row r="91" spans="26:41" ht="12.75">
      <c r="Z91" s="19" t="s">
        <v>1056</v>
      </c>
      <c r="AA91" s="6">
        <v>10</v>
      </c>
      <c r="AB91" s="6">
        <f>INDEX('floating math'!J5,1)</f>
        <v>1</v>
      </c>
      <c r="AC91" s="6">
        <v>6</v>
      </c>
      <c r="AD91" s="20" t="s">
        <v>943</v>
      </c>
      <c r="AE91" s="6"/>
      <c r="AF91">
        <f>SUM(AB91+(INDEX('dice roll'!X91,1)))</f>
        <v>1</v>
      </c>
      <c r="AG91">
        <f>SUM(AB91+(INDEX('dice roll'!Y91,1)))</f>
        <v>1</v>
      </c>
      <c r="AH91">
        <f>SUM(AB91+(INDEX('dice roll'!Z91,1)))</f>
        <v>1</v>
      </c>
      <c r="AI91">
        <f>SUM(AB91+(INDEX('dice roll'!AA91,1)))</f>
        <v>1</v>
      </c>
      <c r="AJ91">
        <f>SUM(AB91+(INDEX('dice roll'!AB91,1)))</f>
        <v>1</v>
      </c>
      <c r="AK91">
        <f>SUM(AB91+(INDEX('dice roll'!AC91,1)))</f>
        <v>1</v>
      </c>
      <c r="AL91">
        <f>SUM(AB91+(INDEX('dice roll'!AD91,1)))</f>
        <v>1</v>
      </c>
      <c r="AM91">
        <f>SUM(AB91+(INDEX('dice roll'!AE91,1)))</f>
        <v>1</v>
      </c>
      <c r="AN91">
        <f>SUM(AB91+(INDEX('dice roll'!AF91,1)))</f>
        <v>1</v>
      </c>
      <c r="AO91">
        <f>SUM(AB91+(INDEX('dice roll'!AG91,1)))</f>
        <v>1</v>
      </c>
    </row>
    <row r="92" spans="26:41" ht="12.75">
      <c r="Z92" s="24" t="s">
        <v>1057</v>
      </c>
      <c r="AA92" s="25">
        <v>6</v>
      </c>
      <c r="AB92" s="25">
        <f>ROUND(SUM(INDEX('floating math'!J2,1),INDEX('floating math'!J5,1))/2,0)</f>
        <v>1</v>
      </c>
      <c r="AC92" s="25">
        <v>6</v>
      </c>
      <c r="AD92" s="26" t="s">
        <v>943</v>
      </c>
      <c r="AE92" s="6"/>
      <c r="AF92">
        <f>SUM(AB92+(INDEX('dice roll'!X92,1)))</f>
        <v>1</v>
      </c>
      <c r="AG92">
        <f>SUM(AB92+(INDEX('dice roll'!Y92,1)))</f>
        <v>1</v>
      </c>
      <c r="AH92">
        <f>SUM(AB92+(INDEX('dice roll'!Z92,1)))</f>
        <v>1</v>
      </c>
      <c r="AI92">
        <f>SUM(AB92+(INDEX('dice roll'!AA92,1)))</f>
        <v>1</v>
      </c>
      <c r="AJ92">
        <f>SUM(AB92+(INDEX('dice roll'!AB92,1)))</f>
        <v>1</v>
      </c>
      <c r="AK92">
        <f>SUM(AB92+(INDEX('dice roll'!AC92,1)))</f>
        <v>1</v>
      </c>
      <c r="AL92">
        <f>SUM(AB92+(INDEX('dice roll'!AD92,1)))</f>
        <v>1</v>
      </c>
      <c r="AM92">
        <f>SUM(AB92+(INDEX('dice roll'!AE92,1)))</f>
        <v>1</v>
      </c>
      <c r="AN92">
        <f>SUM(AB92+(INDEX('dice roll'!AF92,1)))</f>
        <v>1</v>
      </c>
      <c r="AO92">
        <f>SUM(AB92+(INDEX('dice roll'!AG92,1)))</f>
        <v>1</v>
      </c>
    </row>
    <row r="93" spans="26:31" ht="12.75">
      <c r="Z93" s="164" t="s">
        <v>1058</v>
      </c>
      <c r="AA93" s="164" t="s">
        <v>937</v>
      </c>
      <c r="AB93" s="164" t="s">
        <v>938</v>
      </c>
      <c r="AC93" s="164" t="s">
        <v>939</v>
      </c>
      <c r="AD93" s="164" t="s">
        <v>940</v>
      </c>
      <c r="AE93" s="166"/>
    </row>
    <row r="94" spans="26:41" ht="12.75">
      <c r="Z94" s="19" t="s">
        <v>1059</v>
      </c>
      <c r="AA94" s="6">
        <v>1</v>
      </c>
      <c r="AB94" s="6">
        <f>ROUND(SUM(INDEX('floating math'!J4,1),INDEX('floating math'!J5,1))/2,0)</f>
        <v>1</v>
      </c>
      <c r="AC94" s="6">
        <v>6</v>
      </c>
      <c r="AD94" s="20" t="s">
        <v>943</v>
      </c>
      <c r="AE94" s="6"/>
      <c r="AF94">
        <f>SUM(AB94+(INDEX('dice roll'!X94,1)))</f>
        <v>1</v>
      </c>
      <c r="AG94">
        <f>SUM(AB94+(INDEX('dice roll'!Y94,1)))</f>
        <v>1</v>
      </c>
      <c r="AH94">
        <f>SUM(AB94+(INDEX('dice roll'!Z94,1)))</f>
        <v>1</v>
      </c>
      <c r="AI94">
        <f>SUM(AB94+(INDEX('dice roll'!AA94,1)))</f>
        <v>1</v>
      </c>
      <c r="AJ94">
        <f>SUM(AB94+(INDEX('dice roll'!AB94,1)))</f>
        <v>1</v>
      </c>
      <c r="AK94">
        <f>SUM(AB94+(INDEX('dice roll'!AC94,1)))</f>
        <v>1</v>
      </c>
      <c r="AL94">
        <f>SUM(AB94+(INDEX('dice roll'!AD94,1)))</f>
        <v>1</v>
      </c>
      <c r="AM94">
        <f>SUM(AB94+(INDEX('dice roll'!AE94,1)))</f>
        <v>1</v>
      </c>
      <c r="AN94">
        <f>SUM(AB94+(INDEX('dice roll'!AF94,1)))</f>
        <v>1</v>
      </c>
      <c r="AO94">
        <f>SUM(AB94+(INDEX('dice roll'!AG94,1)))</f>
        <v>1</v>
      </c>
    </row>
    <row r="95" spans="26:41" ht="12.75">
      <c r="Z95" s="19" t="s">
        <v>1060</v>
      </c>
      <c r="AA95" s="6">
        <v>1</v>
      </c>
      <c r="AB95" s="6">
        <f>INDEX('floating math'!J5,1)</f>
        <v>1</v>
      </c>
      <c r="AC95" s="6">
        <v>6</v>
      </c>
      <c r="AD95" s="20" t="s">
        <v>943</v>
      </c>
      <c r="AE95" s="6"/>
      <c r="AF95">
        <f>SUM(AB95+(INDEX('dice roll'!X95,1)))</f>
        <v>1</v>
      </c>
      <c r="AG95">
        <f>SUM(AB95+(INDEX('dice roll'!Y95,1)))</f>
        <v>1</v>
      </c>
      <c r="AH95">
        <f>SUM(AB95+(INDEX('dice roll'!Z95,1)))</f>
        <v>1</v>
      </c>
      <c r="AI95">
        <f>SUM(AB95+(INDEX('dice roll'!AA95,1)))</f>
        <v>1</v>
      </c>
      <c r="AJ95">
        <f>SUM(AB95+(INDEX('dice roll'!AB95,1)))</f>
        <v>1</v>
      </c>
      <c r="AK95">
        <f>SUM(AB95+(INDEX('dice roll'!AC95,1)))</f>
        <v>1</v>
      </c>
      <c r="AL95">
        <f>SUM(AB95+(INDEX('dice roll'!AD95,1)))</f>
        <v>1</v>
      </c>
      <c r="AM95">
        <f>SUM(AB95+(INDEX('dice roll'!AE95,1)))</f>
        <v>1</v>
      </c>
      <c r="AN95">
        <f>SUM(AB95+(INDEX('dice roll'!AF95,1)))</f>
        <v>1</v>
      </c>
      <c r="AO95">
        <f>SUM(AB95+(INDEX('dice roll'!AG95,1)))</f>
        <v>1</v>
      </c>
    </row>
    <row r="96" spans="26:41" ht="12.75">
      <c r="Z96" s="19" t="s">
        <v>1061</v>
      </c>
      <c r="AA96" s="6">
        <v>1</v>
      </c>
      <c r="AB96" s="6">
        <f>INDEX('floating math'!J3,1)</f>
        <v>1</v>
      </c>
      <c r="AC96" s="6">
        <v>12</v>
      </c>
      <c r="AD96" s="20" t="s">
        <v>943</v>
      </c>
      <c r="AE96" s="6"/>
      <c r="AF96">
        <f>SUM(AB96+(INDEX('dice roll'!X96,1)))</f>
        <v>1</v>
      </c>
      <c r="AG96">
        <f>SUM(AB96+(INDEX('dice roll'!Y96,1)))</f>
        <v>1</v>
      </c>
      <c r="AH96">
        <f>SUM(AB96+(INDEX('dice roll'!Z96,1)))</f>
        <v>1</v>
      </c>
      <c r="AI96">
        <f>SUM(AB96+(INDEX('dice roll'!AA96,1)))</f>
        <v>1</v>
      </c>
      <c r="AJ96">
        <f>SUM(AB96+(INDEX('dice roll'!AB96,1)))</f>
        <v>1</v>
      </c>
      <c r="AK96">
        <f>SUM(AB96+(INDEX('dice roll'!AC96,1)))</f>
        <v>1</v>
      </c>
      <c r="AL96">
        <f>SUM(AB96+(INDEX('dice roll'!AD96,1)))</f>
        <v>1</v>
      </c>
      <c r="AM96">
        <f>SUM(AB96+(INDEX('dice roll'!AE96,1)))</f>
        <v>1</v>
      </c>
      <c r="AN96">
        <f>SUM(AB96+(INDEX('dice roll'!AF96,1)))</f>
        <v>1</v>
      </c>
      <c r="AO96">
        <f>SUM(AB96+(INDEX('dice roll'!AG96,1)))</f>
        <v>1</v>
      </c>
    </row>
    <row r="97" spans="26:41" ht="12.75">
      <c r="Z97" s="19" t="s">
        <v>1062</v>
      </c>
      <c r="AA97" s="6">
        <v>1</v>
      </c>
      <c r="AB97" s="6">
        <f>INDEX('floating math'!J5,1)</f>
        <v>1</v>
      </c>
      <c r="AC97" s="6">
        <v>8</v>
      </c>
      <c r="AD97" s="20" t="s">
        <v>943</v>
      </c>
      <c r="AE97" s="6"/>
      <c r="AF97">
        <f>SUM(AB97+(INDEX('dice roll'!X97,1)))</f>
        <v>1</v>
      </c>
      <c r="AG97">
        <f>SUM(AB97+(INDEX('dice roll'!Y97,1)))</f>
        <v>1</v>
      </c>
      <c r="AH97">
        <f>SUM(AB97+(INDEX('dice roll'!Z97,1)))</f>
        <v>1</v>
      </c>
      <c r="AI97">
        <f>SUM(AB97+(INDEX('dice roll'!AA97,1)))</f>
        <v>1</v>
      </c>
      <c r="AJ97">
        <f>SUM(AB97+(INDEX('dice roll'!AB97,1)))</f>
        <v>1</v>
      </c>
      <c r="AK97">
        <f>SUM(AB97+(INDEX('dice roll'!AC97,1)))</f>
        <v>1</v>
      </c>
      <c r="AL97">
        <f>SUM(AB97+(INDEX('dice roll'!AD97,1)))</f>
        <v>1</v>
      </c>
      <c r="AM97">
        <f>SUM(AB97+(INDEX('dice roll'!AE97,1)))</f>
        <v>1</v>
      </c>
      <c r="AN97">
        <f>SUM(AB97+(INDEX('dice roll'!AF97,1)))</f>
        <v>1</v>
      </c>
      <c r="AO97">
        <f>SUM(AB97+(INDEX('dice roll'!AG97,1)))</f>
        <v>1</v>
      </c>
    </row>
    <row r="98" spans="26:41" ht="12.75">
      <c r="Z98" s="19" t="s">
        <v>1063</v>
      </c>
      <c r="AA98" s="6">
        <v>5</v>
      </c>
      <c r="AB98" s="6">
        <f>INDEX('floating math'!J5,1)</f>
        <v>1</v>
      </c>
      <c r="AC98" s="6">
        <v>12</v>
      </c>
      <c r="AD98" s="20" t="s">
        <v>943</v>
      </c>
      <c r="AE98" s="6"/>
      <c r="AF98">
        <f>SUM(AB98+(INDEX('dice roll'!X98,1)))</f>
        <v>1</v>
      </c>
      <c r="AG98">
        <f>SUM(AB98+(INDEX('dice roll'!Y98,1)))</f>
        <v>1</v>
      </c>
      <c r="AH98">
        <f>SUM(AB98+(INDEX('dice roll'!Z98,1)))</f>
        <v>1</v>
      </c>
      <c r="AI98">
        <f>SUM(AB98+(INDEX('dice roll'!AA98,1)))</f>
        <v>1</v>
      </c>
      <c r="AJ98">
        <f>SUM(AB98+(INDEX('dice roll'!AB98,1)))</f>
        <v>1</v>
      </c>
      <c r="AK98">
        <f>SUM(AB98+(INDEX('dice roll'!AC98,1)))</f>
        <v>1</v>
      </c>
      <c r="AL98">
        <f>SUM(AB98+(INDEX('dice roll'!AD98,1)))</f>
        <v>1</v>
      </c>
      <c r="AM98">
        <f>SUM(AB98+(INDEX('dice roll'!AE98,1)))</f>
        <v>1</v>
      </c>
      <c r="AN98">
        <f>SUM(AB98+(INDEX('dice roll'!AF98,1)))</f>
        <v>1</v>
      </c>
      <c r="AO98">
        <f>SUM(AB98+(INDEX('dice roll'!AG98,1)))</f>
        <v>1</v>
      </c>
    </row>
    <row r="99" spans="26:41" ht="12.75">
      <c r="Z99" s="19" t="s">
        <v>1064</v>
      </c>
      <c r="AA99" s="6">
        <v>10</v>
      </c>
      <c r="AB99" s="6">
        <f>INDEX('floating math'!J5,1)</f>
        <v>1</v>
      </c>
      <c r="AC99" s="6">
        <v>10</v>
      </c>
      <c r="AD99" s="20" t="s">
        <v>943</v>
      </c>
      <c r="AE99" s="6"/>
      <c r="AF99">
        <f>SUM(AB99+(INDEX('dice roll'!X99,1)))</f>
        <v>1</v>
      </c>
      <c r="AG99">
        <f>SUM(AB99+(INDEX('dice roll'!Y99,1)))</f>
        <v>1</v>
      </c>
      <c r="AH99">
        <f>SUM(AB99+(INDEX('dice roll'!Z99,1)))</f>
        <v>1</v>
      </c>
      <c r="AI99">
        <f>SUM(AB99+(INDEX('dice roll'!AA99,1)))</f>
        <v>1</v>
      </c>
      <c r="AJ99">
        <f>SUM(AB99+(INDEX('dice roll'!AB99,1)))</f>
        <v>1</v>
      </c>
      <c r="AK99">
        <f>SUM(AB99+(INDEX('dice roll'!AC99,1)))</f>
        <v>1</v>
      </c>
      <c r="AL99">
        <f>SUM(AB99+(INDEX('dice roll'!AD99,1)))</f>
        <v>1</v>
      </c>
      <c r="AM99">
        <f>SUM(AB99+(INDEX('dice roll'!AE99,1)))</f>
        <v>1</v>
      </c>
      <c r="AN99">
        <f>SUM(AB99+(INDEX('dice roll'!AF99,1)))</f>
        <v>1</v>
      </c>
      <c r="AO99">
        <f>SUM(AB99+(INDEX('dice roll'!AG99,1)))</f>
        <v>1</v>
      </c>
    </row>
    <row r="100" spans="26:41" ht="12.75">
      <c r="Z100" s="19" t="s">
        <v>1065</v>
      </c>
      <c r="AA100" s="6">
        <v>1</v>
      </c>
      <c r="AB100" s="6">
        <f>ROUND(SUM(INDEX('floating math'!J5,1),INDEX('floating math'!J3,1))/2,0)</f>
        <v>1</v>
      </c>
      <c r="AC100" s="6">
        <v>6</v>
      </c>
      <c r="AD100" s="20" t="s">
        <v>943</v>
      </c>
      <c r="AE100" s="6"/>
      <c r="AF100">
        <f>SUM(AB100+(INDEX('dice roll'!X100,1)))</f>
        <v>1</v>
      </c>
      <c r="AG100">
        <f>SUM(AB100+(INDEX('dice roll'!Y100,1)))</f>
        <v>1</v>
      </c>
      <c r="AH100">
        <f>SUM(AB100+(INDEX('dice roll'!Z100,1)))</f>
        <v>1</v>
      </c>
      <c r="AI100">
        <f>SUM(AB100+(INDEX('dice roll'!AA100,1)))</f>
        <v>1</v>
      </c>
      <c r="AJ100">
        <f>SUM(AB100+(INDEX('dice roll'!AB100,1)))</f>
        <v>1</v>
      </c>
      <c r="AK100">
        <f>SUM(AB100+(INDEX('dice roll'!AC100,1)))</f>
        <v>1</v>
      </c>
      <c r="AL100">
        <f>SUM(AB100+(INDEX('dice roll'!AD100,1)))</f>
        <v>1</v>
      </c>
      <c r="AM100">
        <f>SUM(AB100+(INDEX('dice roll'!AE100,1)))</f>
        <v>1</v>
      </c>
      <c r="AN100">
        <f>SUM(AB100+(INDEX('dice roll'!AF100,1)))</f>
        <v>1</v>
      </c>
      <c r="AO100">
        <f>SUM(AB100+(INDEX('dice roll'!AG100,1)))</f>
        <v>1</v>
      </c>
    </row>
    <row r="101" spans="26:41" ht="12.75">
      <c r="Z101" s="19" t="s">
        <v>1066</v>
      </c>
      <c r="AA101" s="6">
        <v>1</v>
      </c>
      <c r="AB101" s="6">
        <f>ROUND(SUM(INDEX('floating math'!J4,1),INDEX('floating math'!J3,1))/2,0)</f>
        <v>1</v>
      </c>
      <c r="AC101" s="6">
        <v>8</v>
      </c>
      <c r="AD101" s="20" t="s">
        <v>943</v>
      </c>
      <c r="AE101" s="6"/>
      <c r="AF101">
        <f>SUM(AB101+(INDEX('dice roll'!X101,1)))</f>
        <v>1</v>
      </c>
      <c r="AG101">
        <f>SUM(AB101+(INDEX('dice roll'!Y101,1)))</f>
        <v>1</v>
      </c>
      <c r="AH101">
        <f>SUM(AB101+(INDEX('dice roll'!Z101,1)))</f>
        <v>1</v>
      </c>
      <c r="AI101">
        <f>SUM(AB101+(INDEX('dice roll'!AA101,1)))</f>
        <v>1</v>
      </c>
      <c r="AJ101">
        <f>SUM(AB101+(INDEX('dice roll'!AB101,1)))</f>
        <v>1</v>
      </c>
      <c r="AK101">
        <f>SUM(AB101+(INDEX('dice roll'!AC101,1)))</f>
        <v>1</v>
      </c>
      <c r="AL101">
        <f>SUM(AB101+(INDEX('dice roll'!AD101,1)))</f>
        <v>1</v>
      </c>
      <c r="AM101">
        <f>SUM(AB101+(INDEX('dice roll'!AE101,1)))</f>
        <v>1</v>
      </c>
      <c r="AN101">
        <f>SUM(AB101+(INDEX('dice roll'!AF101,1)))</f>
        <v>1</v>
      </c>
      <c r="AO101">
        <f>SUM(AB101+(INDEX('dice roll'!AG101,1)))</f>
        <v>1</v>
      </c>
    </row>
    <row r="102" spans="26:41" ht="12.75">
      <c r="Z102" s="24" t="s">
        <v>1067</v>
      </c>
      <c r="AA102" s="25">
        <v>1</v>
      </c>
      <c r="AB102" s="25">
        <f>INDEX('floating math'!J6,1)</f>
        <v>1</v>
      </c>
      <c r="AC102" s="25">
        <v>4</v>
      </c>
      <c r="AD102" s="26" t="s">
        <v>943</v>
      </c>
      <c r="AE102" s="6"/>
      <c r="AF102">
        <f>SUM(AB102+(INDEX('dice roll'!X102,1)))</f>
        <v>1</v>
      </c>
      <c r="AG102">
        <f>SUM(AB102+(INDEX('dice roll'!Y102,1)))</f>
        <v>1</v>
      </c>
      <c r="AH102">
        <f>SUM(AB102+(INDEX('dice roll'!Z102,1)))</f>
        <v>1</v>
      </c>
      <c r="AI102">
        <f>SUM(AB102+(INDEX('dice roll'!AA102,1)))</f>
        <v>1</v>
      </c>
      <c r="AJ102">
        <f>SUM(AB102+(INDEX('dice roll'!AB102,1)))</f>
        <v>1</v>
      </c>
      <c r="AK102">
        <f>SUM(AB102+(INDEX('dice roll'!AC102,1)))</f>
        <v>1</v>
      </c>
      <c r="AL102">
        <f>SUM(AB102+(INDEX('dice roll'!AD102,1)))</f>
        <v>1</v>
      </c>
      <c r="AM102">
        <f>SUM(AB102+(INDEX('dice roll'!AE102,1)))</f>
        <v>1</v>
      </c>
      <c r="AN102">
        <f>SUM(AB102+(INDEX('dice roll'!AF102,1)))</f>
        <v>1</v>
      </c>
      <c r="AO102">
        <f>SUM(AB102+(INDEX('dice roll'!AG102,1)))</f>
        <v>1</v>
      </c>
    </row>
    <row r="103" spans="26:31" ht="12.75">
      <c r="Z103" s="164" t="s">
        <v>1126</v>
      </c>
      <c r="AA103" s="164" t="s">
        <v>937</v>
      </c>
      <c r="AB103" s="164" t="s">
        <v>938</v>
      </c>
      <c r="AC103" s="164" t="s">
        <v>939</v>
      </c>
      <c r="AD103" s="164" t="s">
        <v>940</v>
      </c>
      <c r="AE103" s="166"/>
    </row>
    <row r="104" spans="26:41" ht="12.75">
      <c r="Z104" s="19" t="s">
        <v>1128</v>
      </c>
      <c r="AA104" s="6">
        <v>1</v>
      </c>
      <c r="AB104" s="6">
        <f>INDEX('floating math'!J4,1)</f>
        <v>1</v>
      </c>
      <c r="AC104" s="6">
        <v>10</v>
      </c>
      <c r="AD104" s="20" t="s">
        <v>946</v>
      </c>
      <c r="AE104" s="6"/>
      <c r="AF104">
        <f>SUM(AB104+(INDEX('dice roll'!X104,1)))</f>
        <v>1</v>
      </c>
      <c r="AG104">
        <f>SUM(AB104+(INDEX('dice roll'!Y104,1)))</f>
        <v>1</v>
      </c>
      <c r="AH104">
        <f>SUM(AB104+(INDEX('dice roll'!Z104,1)))</f>
        <v>1</v>
      </c>
      <c r="AI104">
        <f>SUM(AB104+(INDEX('dice roll'!AA104,1)))</f>
        <v>1</v>
      </c>
      <c r="AJ104">
        <f>SUM(AB104+(INDEX('dice roll'!AB104,1)))</f>
        <v>1</v>
      </c>
      <c r="AK104">
        <f>SUM(AB104+(INDEX('dice roll'!AC104,1)))</f>
        <v>1</v>
      </c>
      <c r="AL104">
        <f>SUM(AB104+(INDEX('dice roll'!AD104,1)))</f>
        <v>1</v>
      </c>
      <c r="AM104">
        <f>SUM(AB104+(INDEX('dice roll'!AE104,1)))</f>
        <v>1</v>
      </c>
      <c r="AN104">
        <f>SUM(AB104+(INDEX('dice roll'!AF104,1)))</f>
        <v>1</v>
      </c>
      <c r="AO104">
        <f>SUM(AB104+(INDEX('dice roll'!AG104,1)))</f>
        <v>1</v>
      </c>
    </row>
    <row r="105" spans="26:41" ht="12.75">
      <c r="Z105" s="19" t="s">
        <v>1127</v>
      </c>
      <c r="AA105" s="6">
        <v>2</v>
      </c>
      <c r="AB105" s="6">
        <f>ROUND(SUM(INDEX('floating math'!J4,1),INDEX('floating math'!J3,1))/2,0)</f>
        <v>1</v>
      </c>
      <c r="AC105" s="6">
        <v>10</v>
      </c>
      <c r="AD105" s="20" t="s">
        <v>946</v>
      </c>
      <c r="AE105" s="6"/>
      <c r="AF105">
        <f>SUM(AB105+(INDEX('dice roll'!X105,1)))</f>
        <v>1</v>
      </c>
      <c r="AG105">
        <f>SUM(AB105+(INDEX('dice roll'!Y105,1)))</f>
        <v>1</v>
      </c>
      <c r="AH105">
        <f>SUM(AB105+(INDEX('dice roll'!Z105,1)))</f>
        <v>1</v>
      </c>
      <c r="AI105">
        <f>SUM(AB105+(INDEX('dice roll'!AA105,1)))</f>
        <v>1</v>
      </c>
      <c r="AJ105">
        <f>SUM(AB105+(INDEX('dice roll'!AB105,1)))</f>
        <v>1</v>
      </c>
      <c r="AK105">
        <f>SUM(AB105+(INDEX('dice roll'!AC105,1)))</f>
        <v>1</v>
      </c>
      <c r="AL105">
        <f>SUM(AB105+(INDEX('dice roll'!AD105,1)))</f>
        <v>1</v>
      </c>
      <c r="AM105">
        <f>SUM(AB105+(INDEX('dice roll'!AE105,1)))</f>
        <v>1</v>
      </c>
      <c r="AN105">
        <f>SUM(AB105+(INDEX('dice roll'!AF105,1)))</f>
        <v>1</v>
      </c>
      <c r="AO105">
        <f>SUM(AB105+(INDEX('dice roll'!AG105,1)))</f>
        <v>1</v>
      </c>
    </row>
    <row r="106" spans="26:41" ht="12.75">
      <c r="Z106" s="19" t="s">
        <v>1129</v>
      </c>
      <c r="AA106" s="6">
        <v>10</v>
      </c>
      <c r="AB106" s="6">
        <f>INDEX('floating math'!J3,1)</f>
        <v>1</v>
      </c>
      <c r="AC106" s="6">
        <v>6</v>
      </c>
      <c r="AD106" s="20" t="s">
        <v>946</v>
      </c>
      <c r="AE106" s="6"/>
      <c r="AF106">
        <f>SUM(AB106+(INDEX('dice roll'!X106,1)))</f>
        <v>1</v>
      </c>
      <c r="AG106">
        <f>SUM(AB106+(INDEX('dice roll'!Y106,1)))</f>
        <v>1</v>
      </c>
      <c r="AH106">
        <f>SUM(AB106+(INDEX('dice roll'!Z106,1)))</f>
        <v>1</v>
      </c>
      <c r="AI106">
        <f>SUM(AB106+(INDEX('dice roll'!AA106,1)))</f>
        <v>1</v>
      </c>
      <c r="AJ106">
        <f>SUM(AB106+(INDEX('dice roll'!AB106,1)))</f>
        <v>1</v>
      </c>
      <c r="AK106">
        <f>SUM(AB106+(INDEX('dice roll'!AC106,1)))</f>
        <v>1</v>
      </c>
      <c r="AL106">
        <f>SUM(AB106+(INDEX('dice roll'!AD106,1)))</f>
        <v>1</v>
      </c>
      <c r="AM106">
        <f>SUM(AB106+(INDEX('dice roll'!AE106,1)))</f>
        <v>1</v>
      </c>
      <c r="AN106">
        <f>SUM(AB106+(INDEX('dice roll'!AF106,1)))</f>
        <v>1</v>
      </c>
      <c r="AO106">
        <f>SUM(AB106+(INDEX('dice roll'!AG106,1)))</f>
        <v>1</v>
      </c>
    </row>
    <row r="107" spans="26:41" ht="12.75">
      <c r="Z107" s="19" t="s">
        <v>1130</v>
      </c>
      <c r="AA107" s="6">
        <v>3</v>
      </c>
      <c r="AB107" s="6">
        <f>ROUND(SUM(INDEX('floating math'!J3,1),INDEX('floating math'!J5,1))/2,0)</f>
        <v>1</v>
      </c>
      <c r="AC107" s="6">
        <v>10</v>
      </c>
      <c r="AD107" s="20" t="s">
        <v>946</v>
      </c>
      <c r="AE107" s="6"/>
      <c r="AF107">
        <f>SUM(AB107+(INDEX('dice roll'!X107,1)))</f>
        <v>1</v>
      </c>
      <c r="AG107">
        <f>SUM(AB107+(INDEX('dice roll'!Y107,1)))</f>
        <v>1</v>
      </c>
      <c r="AH107">
        <f>SUM(AB107+(INDEX('dice roll'!Z107,1)))</f>
        <v>1</v>
      </c>
      <c r="AI107">
        <f>SUM(AB107+(INDEX('dice roll'!AA107,1)))</f>
        <v>1</v>
      </c>
      <c r="AJ107">
        <f>SUM(AB107+(INDEX('dice roll'!AB107,1)))</f>
        <v>1</v>
      </c>
      <c r="AK107">
        <f>SUM(AB107+(INDEX('dice roll'!AC107,1)))</f>
        <v>1</v>
      </c>
      <c r="AL107">
        <f>SUM(AB107+(INDEX('dice roll'!AD107,1)))</f>
        <v>1</v>
      </c>
      <c r="AM107">
        <f>SUM(AB107+(INDEX('dice roll'!AE107,1)))</f>
        <v>1</v>
      </c>
      <c r="AN107">
        <f>SUM(AB107+(INDEX('dice roll'!AF107,1)))</f>
        <v>1</v>
      </c>
      <c r="AO107">
        <f>SUM(AB107+(INDEX('dice roll'!AG107,1)))</f>
        <v>1</v>
      </c>
    </row>
    <row r="108" spans="26:41" ht="12.75">
      <c r="Z108" s="19" t="s">
        <v>1131</v>
      </c>
      <c r="AA108" s="6">
        <v>4</v>
      </c>
      <c r="AB108" s="6">
        <f>ROUND(SUM(INDEX('floating math'!J3,1),INDEX('floating math'!J5,1))/2,0)</f>
        <v>1</v>
      </c>
      <c r="AC108" s="6">
        <v>8</v>
      </c>
      <c r="AD108" s="20" t="s">
        <v>946</v>
      </c>
      <c r="AE108" s="6"/>
      <c r="AF108">
        <f>SUM(AB108+(INDEX('dice roll'!X108,1)))</f>
        <v>1</v>
      </c>
      <c r="AG108">
        <f>SUM(AB108+(INDEX('dice roll'!Y108,1)))</f>
        <v>1</v>
      </c>
      <c r="AH108">
        <f>SUM(AB108+(INDEX('dice roll'!Z108,1)))</f>
        <v>1</v>
      </c>
      <c r="AI108">
        <f>SUM(AB108+(INDEX('dice roll'!AA108,1)))</f>
        <v>1</v>
      </c>
      <c r="AJ108">
        <f>SUM(AB108+(INDEX('dice roll'!AB108,1)))</f>
        <v>1</v>
      </c>
      <c r="AK108">
        <f>SUM(AB108+(INDEX('dice roll'!AC108,1)))</f>
        <v>1</v>
      </c>
      <c r="AL108">
        <f>SUM(AB108+(INDEX('dice roll'!AD108,1)))</f>
        <v>1</v>
      </c>
      <c r="AM108">
        <f>SUM(AB108+(INDEX('dice roll'!AE108,1)))</f>
        <v>1</v>
      </c>
      <c r="AN108">
        <f>SUM(AB108+(INDEX('dice roll'!AF108,1)))</f>
        <v>1</v>
      </c>
      <c r="AO108">
        <f>SUM(AB108+(INDEX('dice roll'!AG108,1)))</f>
        <v>1</v>
      </c>
    </row>
    <row r="109" spans="26:41" ht="12.75">
      <c r="Z109" s="19" t="s">
        <v>1132</v>
      </c>
      <c r="AA109" s="6">
        <v>8</v>
      </c>
      <c r="AB109" s="6">
        <f>ROUND(SUM(INDEX('floating math'!J3,1),INDEX('floating math'!J5,1))/2,0)</f>
        <v>1</v>
      </c>
      <c r="AC109" s="6">
        <v>6</v>
      </c>
      <c r="AD109" s="20" t="s">
        <v>946</v>
      </c>
      <c r="AE109" s="6"/>
      <c r="AF109">
        <f>SUM(AB109+(INDEX('dice roll'!X109,1)))</f>
        <v>1</v>
      </c>
      <c r="AG109">
        <f>SUM(AB109+(INDEX('dice roll'!Y109,1)))</f>
        <v>1</v>
      </c>
      <c r="AH109">
        <f>SUM(AB109+(INDEX('dice roll'!Z109,1)))</f>
        <v>1</v>
      </c>
      <c r="AI109">
        <f>SUM(AB109+(INDEX('dice roll'!AA109,1)))</f>
        <v>1</v>
      </c>
      <c r="AJ109">
        <f>SUM(AB109+(INDEX('dice roll'!AB109,1)))</f>
        <v>1</v>
      </c>
      <c r="AK109">
        <f>SUM(AB109+(INDEX('dice roll'!AC109,1)))</f>
        <v>1</v>
      </c>
      <c r="AL109">
        <f>SUM(AB109+(INDEX('dice roll'!AD109,1)))</f>
        <v>1</v>
      </c>
      <c r="AM109">
        <f>SUM(AB109+(INDEX('dice roll'!AE109,1)))</f>
        <v>1</v>
      </c>
      <c r="AN109">
        <f>SUM(AB109+(INDEX('dice roll'!AF109,1)))</f>
        <v>1</v>
      </c>
      <c r="AO109">
        <f>SUM(AB109+(INDEX('dice roll'!AG109,1)))</f>
        <v>1</v>
      </c>
    </row>
    <row r="110" spans="26:41" ht="12.75">
      <c r="Z110" s="19" t="s">
        <v>1133</v>
      </c>
      <c r="AA110" s="6">
        <v>5</v>
      </c>
      <c r="AB110" s="6">
        <f>INDEX('floating math'!J4,1)</f>
        <v>1</v>
      </c>
      <c r="AC110" s="6">
        <v>8</v>
      </c>
      <c r="AD110" s="20" t="s">
        <v>943</v>
      </c>
      <c r="AE110" s="6"/>
      <c r="AF110">
        <f>SUM(AB110+(INDEX('dice roll'!X110,1)))</f>
        <v>1</v>
      </c>
      <c r="AG110">
        <f>SUM(AB110+(INDEX('dice roll'!Y110,1)))</f>
        <v>1</v>
      </c>
      <c r="AH110">
        <f>SUM(AB110+(INDEX('dice roll'!Z110,1)))</f>
        <v>1</v>
      </c>
      <c r="AI110">
        <f>SUM(AB110+(INDEX('dice roll'!AA110,1)))</f>
        <v>1</v>
      </c>
      <c r="AJ110">
        <f>SUM(AB110+(INDEX('dice roll'!AB110,1)))</f>
        <v>1</v>
      </c>
      <c r="AK110">
        <f>SUM(AB110+(INDEX('dice roll'!AC110,1)))</f>
        <v>1</v>
      </c>
      <c r="AL110">
        <f>SUM(AB110+(INDEX('dice roll'!AD110,1)))</f>
        <v>1</v>
      </c>
      <c r="AM110">
        <f>SUM(AB110+(INDEX('dice roll'!AE110,1)))</f>
        <v>1</v>
      </c>
      <c r="AN110">
        <f>SUM(AB110+(INDEX('dice roll'!AF110,1)))</f>
        <v>1</v>
      </c>
      <c r="AO110">
        <f>SUM(AB110+(INDEX('dice roll'!AG110,1)))</f>
        <v>1</v>
      </c>
    </row>
    <row r="111" spans="26:41" ht="12.75">
      <c r="Z111" s="19" t="s">
        <v>1134</v>
      </c>
      <c r="AA111" s="6">
        <v>1</v>
      </c>
      <c r="AB111" s="6">
        <f>INDEX('floating math'!J4,1)</f>
        <v>1</v>
      </c>
      <c r="AC111" s="6">
        <v>8</v>
      </c>
      <c r="AD111" s="20" t="s">
        <v>943</v>
      </c>
      <c r="AE111" s="6"/>
      <c r="AF111">
        <f>SUM(AB111+(INDEX('dice roll'!X111,1)))</f>
        <v>1</v>
      </c>
      <c r="AG111">
        <f>SUM(AB111+(INDEX('dice roll'!Y111,1)))</f>
        <v>1</v>
      </c>
      <c r="AH111">
        <f>SUM(AB111+(INDEX('dice roll'!Z111,1)))</f>
        <v>1</v>
      </c>
      <c r="AI111">
        <f>SUM(AB111+(INDEX('dice roll'!AA111,1)))</f>
        <v>1</v>
      </c>
      <c r="AJ111">
        <f>SUM(AB111+(INDEX('dice roll'!AB111,1)))</f>
        <v>1</v>
      </c>
      <c r="AK111">
        <f>SUM(AB111+(INDEX('dice roll'!AC111,1)))</f>
        <v>1</v>
      </c>
      <c r="AL111">
        <f>SUM(AB111+(INDEX('dice roll'!AD111,1)))</f>
        <v>1</v>
      </c>
      <c r="AM111">
        <f>SUM(AB111+(INDEX('dice roll'!AE111,1)))</f>
        <v>1</v>
      </c>
      <c r="AN111">
        <f>SUM(AB111+(INDEX('dice roll'!AF111,1)))</f>
        <v>1</v>
      </c>
      <c r="AO111">
        <f>SUM(AB111+(INDEX('dice roll'!AG111,1)))</f>
        <v>1</v>
      </c>
    </row>
    <row r="112" spans="26:41" ht="12.75">
      <c r="Z112" s="19" t="s">
        <v>1135</v>
      </c>
      <c r="AA112" s="6">
        <v>1</v>
      </c>
      <c r="AB112" s="6">
        <f>INDEX('floating math'!J2,1)</f>
        <v>1</v>
      </c>
      <c r="AC112" s="6">
        <v>8</v>
      </c>
      <c r="AD112" s="20" t="s">
        <v>946</v>
      </c>
      <c r="AE112" s="6"/>
      <c r="AF112">
        <f>SUM(AB112+(INDEX('dice roll'!X112,1)))</f>
        <v>1</v>
      </c>
      <c r="AG112">
        <f>SUM(AB112+(INDEX('dice roll'!Y112,1)))</f>
        <v>1</v>
      </c>
      <c r="AH112">
        <f>SUM(AB112+(INDEX('dice roll'!Z112,1)))</f>
        <v>1</v>
      </c>
      <c r="AI112">
        <f>SUM(AB112+(INDEX('dice roll'!AA112,1)))</f>
        <v>1</v>
      </c>
      <c r="AJ112">
        <f>SUM(AB112+(INDEX('dice roll'!AB112,1)))</f>
        <v>1</v>
      </c>
      <c r="AK112">
        <f>SUM(AB112+(INDEX('dice roll'!AC112,1)))</f>
        <v>1</v>
      </c>
      <c r="AL112">
        <f>SUM(AB112+(INDEX('dice roll'!AD112,1)))</f>
        <v>1</v>
      </c>
      <c r="AM112">
        <f>SUM(AB112+(INDEX('dice roll'!AE112,1)))</f>
        <v>1</v>
      </c>
      <c r="AN112">
        <f>SUM(AB112+(INDEX('dice roll'!AF112,1)))</f>
        <v>1</v>
      </c>
      <c r="AO112">
        <f>SUM(AB112+(INDEX('dice roll'!AG112,1)))</f>
        <v>1</v>
      </c>
    </row>
    <row r="113" spans="26:41" ht="12.75">
      <c r="Z113" s="19" t="s">
        <v>1136</v>
      </c>
      <c r="AA113" s="6">
        <v>1</v>
      </c>
      <c r="AB113" s="6">
        <f>INDEX('floating math'!J5,1)</f>
        <v>1</v>
      </c>
      <c r="AC113" s="6">
        <v>8</v>
      </c>
      <c r="AD113" s="20" t="s">
        <v>943</v>
      </c>
      <c r="AE113" s="6"/>
      <c r="AF113">
        <f>SUM(AB113+(INDEX('dice roll'!X113,1)))</f>
        <v>1</v>
      </c>
      <c r="AG113">
        <f>SUM(AB113+(INDEX('dice roll'!Y113,1)))</f>
        <v>1</v>
      </c>
      <c r="AH113">
        <f>SUM(AB113+(INDEX('dice roll'!Z113,1)))</f>
        <v>1</v>
      </c>
      <c r="AI113">
        <f>SUM(AB113+(INDEX('dice roll'!AA113,1)))</f>
        <v>1</v>
      </c>
      <c r="AJ113">
        <f>SUM(AB113+(INDEX('dice roll'!AB113,1)))</f>
        <v>1</v>
      </c>
      <c r="AK113">
        <f>SUM(AB113+(INDEX('dice roll'!AC113,1)))</f>
        <v>1</v>
      </c>
      <c r="AL113">
        <f>SUM(AB113+(INDEX('dice roll'!AD113,1)))</f>
        <v>1</v>
      </c>
      <c r="AM113">
        <f>SUM(AB113+(INDEX('dice roll'!AE113,1)))</f>
        <v>1</v>
      </c>
      <c r="AN113">
        <f>SUM(AB113+(INDEX('dice roll'!AF113,1)))</f>
        <v>1</v>
      </c>
      <c r="AO113">
        <f>SUM(AB113+(INDEX('dice roll'!AG113,1)))</f>
        <v>1</v>
      </c>
    </row>
    <row r="114" spans="26:41" ht="12.75">
      <c r="Z114" s="19" t="s">
        <v>1137</v>
      </c>
      <c r="AA114" s="6">
        <v>1</v>
      </c>
      <c r="AB114" s="6">
        <f>INDEX('floating math'!J3,1)</f>
        <v>1</v>
      </c>
      <c r="AC114" s="6">
        <v>12</v>
      </c>
      <c r="AD114" s="20" t="s">
        <v>943</v>
      </c>
      <c r="AE114" s="6"/>
      <c r="AF114">
        <f>SUM(AB114+(INDEX('dice roll'!X114,1)))</f>
        <v>1</v>
      </c>
      <c r="AG114">
        <f>SUM(AB114+(INDEX('dice roll'!Y114,1)))</f>
        <v>1</v>
      </c>
      <c r="AH114">
        <f>SUM(AB114+(INDEX('dice roll'!Z114,1)))</f>
        <v>1</v>
      </c>
      <c r="AI114">
        <f>SUM(AB114+(INDEX('dice roll'!AA114,1)))</f>
        <v>1</v>
      </c>
      <c r="AJ114">
        <f>SUM(AB114+(INDEX('dice roll'!AB114,1)))</f>
        <v>1</v>
      </c>
      <c r="AK114">
        <f>SUM(AB114+(INDEX('dice roll'!AC114,1)))</f>
        <v>1</v>
      </c>
      <c r="AL114">
        <f>SUM(AB114+(INDEX('dice roll'!AD114,1)))</f>
        <v>1</v>
      </c>
      <c r="AM114">
        <f>SUM(AB114+(INDEX('dice roll'!AE114,1)))</f>
        <v>1</v>
      </c>
      <c r="AN114">
        <f>SUM(AB114+(INDEX('dice roll'!AF114,1)))</f>
        <v>1</v>
      </c>
      <c r="AO114">
        <f>SUM(AB114+(INDEX('dice roll'!AG114,1)))</f>
        <v>1</v>
      </c>
    </row>
    <row r="115" spans="26:41" ht="12.75">
      <c r="Z115" s="19" t="s">
        <v>1138</v>
      </c>
      <c r="AA115" s="6">
        <v>1</v>
      </c>
      <c r="AB115" s="6">
        <f>INDEX('floating math'!J2,1)</f>
        <v>1</v>
      </c>
      <c r="AC115" s="6">
        <v>10</v>
      </c>
      <c r="AD115" s="20" t="s">
        <v>946</v>
      </c>
      <c r="AE115" s="6"/>
      <c r="AF115">
        <f>SUM(AB115+(INDEX('dice roll'!X115,1)))</f>
        <v>1</v>
      </c>
      <c r="AG115">
        <f>SUM(AB115+(INDEX('dice roll'!Y115,1)))</f>
        <v>1</v>
      </c>
      <c r="AH115">
        <f>SUM(AB115+(INDEX('dice roll'!Z115,1)))</f>
        <v>1</v>
      </c>
      <c r="AI115">
        <f>SUM(AB115+(INDEX('dice roll'!AA115,1)))</f>
        <v>1</v>
      </c>
      <c r="AJ115">
        <f>SUM(AB115+(INDEX('dice roll'!AB115,1)))</f>
        <v>1</v>
      </c>
      <c r="AK115">
        <f>SUM(AB115+(INDEX('dice roll'!AC115,1)))</f>
        <v>1</v>
      </c>
      <c r="AL115">
        <f>SUM(AB115+(INDEX('dice roll'!AD115,1)))</f>
        <v>1</v>
      </c>
      <c r="AM115">
        <f>SUM(AB115+(INDEX('dice roll'!AE115,1)))</f>
        <v>1</v>
      </c>
      <c r="AN115">
        <f>SUM(AB115+(INDEX('dice roll'!AF115,1)))</f>
        <v>1</v>
      </c>
      <c r="AO115">
        <f>SUM(AB115+(INDEX('dice roll'!AG115,1)))</f>
        <v>1</v>
      </c>
    </row>
    <row r="116" spans="26:41" ht="12.75">
      <c r="Z116" s="19" t="s">
        <v>1139</v>
      </c>
      <c r="AA116" s="6">
        <v>2</v>
      </c>
      <c r="AB116" s="6">
        <f>INDEX('floating math'!J3,1)</f>
        <v>1</v>
      </c>
      <c r="AC116" s="6">
        <v>8</v>
      </c>
      <c r="AD116" s="20" t="s">
        <v>946</v>
      </c>
      <c r="AE116" s="6"/>
      <c r="AF116">
        <f>SUM(AB116+(INDEX('dice roll'!X116,1)))</f>
        <v>1</v>
      </c>
      <c r="AG116">
        <f>SUM(AB116+(INDEX('dice roll'!Y116,1)))</f>
        <v>1</v>
      </c>
      <c r="AH116">
        <f>SUM(AB116+(INDEX('dice roll'!Z116,1)))</f>
        <v>1</v>
      </c>
      <c r="AI116">
        <f>SUM(AB116+(INDEX('dice roll'!AA116,1)))</f>
        <v>1</v>
      </c>
      <c r="AJ116">
        <f>SUM(AB116+(INDEX('dice roll'!AB116,1)))</f>
        <v>1</v>
      </c>
      <c r="AK116">
        <f>SUM(AB116+(INDEX('dice roll'!AC116,1)))</f>
        <v>1</v>
      </c>
      <c r="AL116">
        <f>SUM(AB116+(INDEX('dice roll'!AD116,1)))</f>
        <v>1</v>
      </c>
      <c r="AM116">
        <f>SUM(AB116+(INDEX('dice roll'!AE116,1)))</f>
        <v>1</v>
      </c>
      <c r="AN116">
        <f>SUM(AB116+(INDEX('dice roll'!AF116,1)))</f>
        <v>1</v>
      </c>
      <c r="AO116">
        <f>SUM(AB116+(INDEX('dice roll'!AG116,1)))</f>
        <v>1</v>
      </c>
    </row>
    <row r="117" spans="26:41" ht="12.75">
      <c r="Z117" s="19" t="s">
        <v>1140</v>
      </c>
      <c r="AA117" s="6">
        <v>2</v>
      </c>
      <c r="AB117" s="6">
        <f>INDEX('floating math'!J3,1)</f>
        <v>1</v>
      </c>
      <c r="AC117" s="6">
        <v>10</v>
      </c>
      <c r="AD117" s="20" t="s">
        <v>946</v>
      </c>
      <c r="AE117" s="6"/>
      <c r="AF117">
        <f>SUM(AB117+(INDEX('dice roll'!X117,1)))</f>
        <v>1</v>
      </c>
      <c r="AG117">
        <f>SUM(AB117+(INDEX('dice roll'!Y117,1)))</f>
        <v>1</v>
      </c>
      <c r="AH117">
        <f>SUM(AB117+(INDEX('dice roll'!Z117,1)))</f>
        <v>1</v>
      </c>
      <c r="AI117">
        <f>SUM(AB117+(INDEX('dice roll'!AA117,1)))</f>
        <v>1</v>
      </c>
      <c r="AJ117">
        <f>SUM(AB117+(INDEX('dice roll'!AB117,1)))</f>
        <v>1</v>
      </c>
      <c r="AK117">
        <f>SUM(AB117+(INDEX('dice roll'!AC117,1)))</f>
        <v>1</v>
      </c>
      <c r="AL117">
        <f>SUM(AB117+(INDEX('dice roll'!AD117,1)))</f>
        <v>1</v>
      </c>
      <c r="AM117">
        <f>SUM(AB117+(INDEX('dice roll'!AE117,1)))</f>
        <v>1</v>
      </c>
      <c r="AN117">
        <f>SUM(AB117+(INDEX('dice roll'!AF117,1)))</f>
        <v>1</v>
      </c>
      <c r="AO117">
        <f>SUM(AB117+(INDEX('dice roll'!AG117,1)))</f>
        <v>1</v>
      </c>
    </row>
    <row r="118" spans="26:41" ht="12.75">
      <c r="Z118" s="19" t="s">
        <v>1141</v>
      </c>
      <c r="AA118" s="6">
        <v>2</v>
      </c>
      <c r="AB118" s="6">
        <f>INDEX('floating math'!J3,1)</f>
        <v>1</v>
      </c>
      <c r="AC118" s="6">
        <v>6</v>
      </c>
      <c r="AD118" s="20" t="s">
        <v>946</v>
      </c>
      <c r="AE118" s="6"/>
      <c r="AF118">
        <f>SUM(AB118+(INDEX('dice roll'!X118,1)))</f>
        <v>1</v>
      </c>
      <c r="AG118">
        <f>SUM(AB118+(INDEX('dice roll'!Y118,1)))</f>
        <v>1</v>
      </c>
      <c r="AH118">
        <f>SUM(AB118+(INDEX('dice roll'!Z118,1)))</f>
        <v>1</v>
      </c>
      <c r="AI118">
        <f>SUM(AB118+(INDEX('dice roll'!AA118,1)))</f>
        <v>1</v>
      </c>
      <c r="AJ118">
        <f>SUM(AB118+(INDEX('dice roll'!AB118,1)))</f>
        <v>1</v>
      </c>
      <c r="AK118">
        <f>SUM(AB118+(INDEX('dice roll'!AC118,1)))</f>
        <v>1</v>
      </c>
      <c r="AL118">
        <f>SUM(AB118+(INDEX('dice roll'!AD118,1)))</f>
        <v>1</v>
      </c>
      <c r="AM118">
        <f>SUM(AB118+(INDEX('dice roll'!AE118,1)))</f>
        <v>1</v>
      </c>
      <c r="AN118">
        <f>SUM(AB118+(INDEX('dice roll'!AF118,1)))</f>
        <v>1</v>
      </c>
      <c r="AO118">
        <f>SUM(AB118+(INDEX('dice roll'!AG118,1)))</f>
        <v>1</v>
      </c>
    </row>
    <row r="119" spans="26:41" ht="12.75">
      <c r="Z119" s="19" t="s">
        <v>1142</v>
      </c>
      <c r="AA119" s="6">
        <v>1</v>
      </c>
      <c r="AB119" s="6">
        <f>INDEX('floating math'!J5,1)</f>
        <v>1</v>
      </c>
      <c r="AC119" s="6">
        <v>8</v>
      </c>
      <c r="AD119" s="20" t="s">
        <v>943</v>
      </c>
      <c r="AE119" s="6"/>
      <c r="AF119">
        <f>SUM(AB119+(INDEX('dice roll'!X119,1)))</f>
        <v>1</v>
      </c>
      <c r="AG119">
        <f>SUM(AB119+(INDEX('dice roll'!Y119,1)))</f>
        <v>1</v>
      </c>
      <c r="AH119">
        <f>SUM(AB119+(INDEX('dice roll'!Z119,1)))</f>
        <v>1</v>
      </c>
      <c r="AI119">
        <f>SUM(AB119+(INDEX('dice roll'!AA119,1)))</f>
        <v>1</v>
      </c>
      <c r="AJ119">
        <f>SUM(AB119+(INDEX('dice roll'!AB119,1)))</f>
        <v>1</v>
      </c>
      <c r="AK119">
        <f>SUM(AB119+(INDEX('dice roll'!AC119,1)))</f>
        <v>1</v>
      </c>
      <c r="AL119">
        <f>SUM(AB119+(INDEX('dice roll'!AD119,1)))</f>
        <v>1</v>
      </c>
      <c r="AM119">
        <f>SUM(AB119+(INDEX('dice roll'!AE119,1)))</f>
        <v>1</v>
      </c>
      <c r="AN119">
        <f>SUM(AB119+(INDEX('dice roll'!AF119,1)))</f>
        <v>1</v>
      </c>
      <c r="AO119">
        <f>SUM(AB119+(INDEX('dice roll'!AG119,1)))</f>
        <v>1</v>
      </c>
    </row>
    <row r="120" spans="26:41" ht="12.75">
      <c r="Z120" s="19" t="s">
        <v>1143</v>
      </c>
      <c r="AA120" s="6">
        <v>3</v>
      </c>
      <c r="AB120" s="6">
        <f>INDEX('floating math'!J4,1)</f>
        <v>1</v>
      </c>
      <c r="AC120" s="6">
        <v>8</v>
      </c>
      <c r="AD120" s="20" t="s">
        <v>943</v>
      </c>
      <c r="AE120" s="6"/>
      <c r="AF120">
        <f>SUM(AB120+(INDEX('dice roll'!X120,1)))</f>
        <v>1</v>
      </c>
      <c r="AG120">
        <f>SUM(AB120+(INDEX('dice roll'!Y120,1)))</f>
        <v>1</v>
      </c>
      <c r="AH120">
        <f>SUM(AB120+(INDEX('dice roll'!Z120,1)))</f>
        <v>1</v>
      </c>
      <c r="AI120">
        <f>SUM(AB120+(INDEX('dice roll'!AA120,1)))</f>
        <v>1</v>
      </c>
      <c r="AJ120">
        <f>SUM(AB120+(INDEX('dice roll'!AB120,1)))</f>
        <v>1</v>
      </c>
      <c r="AK120">
        <f>SUM(AB120+(INDEX('dice roll'!AC120,1)))</f>
        <v>1</v>
      </c>
      <c r="AL120">
        <f>SUM(AB120+(INDEX('dice roll'!AD120,1)))</f>
        <v>1</v>
      </c>
      <c r="AM120">
        <f>SUM(AB120+(INDEX('dice roll'!AE120,1)))</f>
        <v>1</v>
      </c>
      <c r="AN120">
        <f>SUM(AB120+(INDEX('dice roll'!AF120,1)))</f>
        <v>1</v>
      </c>
      <c r="AO120">
        <f>SUM(AB120+(INDEX('dice roll'!AG120,1)))</f>
        <v>1</v>
      </c>
    </row>
    <row r="121" spans="26:41" ht="12.75">
      <c r="Z121" s="19" t="s">
        <v>1144</v>
      </c>
      <c r="AA121" s="6">
        <v>1</v>
      </c>
      <c r="AB121" s="6">
        <f>INDEX('floating math'!J5,1)</f>
        <v>1</v>
      </c>
      <c r="AC121" s="6">
        <v>12</v>
      </c>
      <c r="AD121" s="20" t="s">
        <v>943</v>
      </c>
      <c r="AE121" s="6"/>
      <c r="AF121">
        <f>SUM(AB121+(INDEX('dice roll'!X121,1)))</f>
        <v>1</v>
      </c>
      <c r="AG121">
        <f>SUM(AB121+(INDEX('dice roll'!Y121,1)))</f>
        <v>1</v>
      </c>
      <c r="AH121">
        <f>SUM(AB121+(INDEX('dice roll'!Z121,1)))</f>
        <v>1</v>
      </c>
      <c r="AI121">
        <f>SUM(AB121+(INDEX('dice roll'!AA121,1)))</f>
        <v>1</v>
      </c>
      <c r="AJ121">
        <f>SUM(AB121+(INDEX('dice roll'!AB121,1)))</f>
        <v>1</v>
      </c>
      <c r="AK121">
        <f>SUM(AB121+(INDEX('dice roll'!AC121,1)))</f>
        <v>1</v>
      </c>
      <c r="AL121">
        <f>SUM(AB121+(INDEX('dice roll'!AD121,1)))</f>
        <v>1</v>
      </c>
      <c r="AM121">
        <f>SUM(AB121+(INDEX('dice roll'!AE121,1)))</f>
        <v>1</v>
      </c>
      <c r="AN121">
        <f>SUM(AB121+(INDEX('dice roll'!AF121,1)))</f>
        <v>1</v>
      </c>
      <c r="AO121">
        <f>SUM(AB121+(INDEX('dice roll'!AG121,1)))</f>
        <v>1</v>
      </c>
    </row>
    <row r="122" spans="26:41" ht="12.75">
      <c r="Z122" s="19" t="s">
        <v>1145</v>
      </c>
      <c r="AA122" s="6">
        <v>2</v>
      </c>
      <c r="AB122" s="6">
        <f>INDEX('floating math'!J3,1)</f>
        <v>1</v>
      </c>
      <c r="AC122" s="6">
        <v>6</v>
      </c>
      <c r="AD122" s="20" t="s">
        <v>943</v>
      </c>
      <c r="AE122" s="6"/>
      <c r="AF122">
        <f>SUM(AB122+(INDEX('dice roll'!X122,1)))</f>
        <v>1</v>
      </c>
      <c r="AG122">
        <f>SUM(AB122+(INDEX('dice roll'!Y122,1)))</f>
        <v>1</v>
      </c>
      <c r="AH122">
        <f>SUM(AB122+(INDEX('dice roll'!Z122,1)))</f>
        <v>1</v>
      </c>
      <c r="AI122">
        <f>SUM(AB122+(INDEX('dice roll'!AA122,1)))</f>
        <v>1</v>
      </c>
      <c r="AJ122">
        <f>SUM(AB122+(INDEX('dice roll'!AB122,1)))</f>
        <v>1</v>
      </c>
      <c r="AK122">
        <f>SUM(AB122+(INDEX('dice roll'!AC122,1)))</f>
        <v>1</v>
      </c>
      <c r="AL122">
        <f>SUM(AB122+(INDEX('dice roll'!AD122,1)))</f>
        <v>1</v>
      </c>
      <c r="AM122">
        <f>SUM(AB122+(INDEX('dice roll'!AE122,1)))</f>
        <v>1</v>
      </c>
      <c r="AN122">
        <f>SUM(AB122+(INDEX('dice roll'!AF122,1)))</f>
        <v>1</v>
      </c>
      <c r="AO122">
        <f>SUM(AB122+(INDEX('dice roll'!AG122,1)))</f>
        <v>1</v>
      </c>
    </row>
    <row r="123" spans="26:41" ht="12.75">
      <c r="Z123" s="19" t="s">
        <v>1146</v>
      </c>
      <c r="AA123" s="6">
        <v>2</v>
      </c>
      <c r="AB123" s="6">
        <f>INDEX('floating math'!J3,1)</f>
        <v>1</v>
      </c>
      <c r="AC123" s="6">
        <v>4</v>
      </c>
      <c r="AD123" s="20" t="s">
        <v>943</v>
      </c>
      <c r="AE123" s="6"/>
      <c r="AF123">
        <f>SUM(AB123+(INDEX('dice roll'!X123,1)))</f>
        <v>1</v>
      </c>
      <c r="AG123">
        <f>SUM(AB123+(INDEX('dice roll'!Y123,1)))</f>
        <v>1</v>
      </c>
      <c r="AH123">
        <f>SUM(AB123+(INDEX('dice roll'!Z123,1)))</f>
        <v>1</v>
      </c>
      <c r="AI123">
        <f>SUM(AB123+(INDEX('dice roll'!AA123,1)))</f>
        <v>1</v>
      </c>
      <c r="AJ123">
        <f>SUM(AB123+(INDEX('dice roll'!AB123,1)))</f>
        <v>1</v>
      </c>
      <c r="AK123">
        <f>SUM(AB123+(INDEX('dice roll'!AC123,1)))</f>
        <v>1</v>
      </c>
      <c r="AL123">
        <f>SUM(AB123+(INDEX('dice roll'!AD123,1)))</f>
        <v>1</v>
      </c>
      <c r="AM123">
        <f>SUM(AB123+(INDEX('dice roll'!AE123,1)))</f>
        <v>1</v>
      </c>
      <c r="AN123">
        <f>SUM(AB123+(INDEX('dice roll'!AF123,1)))</f>
        <v>1</v>
      </c>
      <c r="AO123">
        <f>SUM(AB123+(INDEX('dice roll'!AG123,1)))</f>
        <v>1</v>
      </c>
    </row>
    <row r="124" spans="26:41" ht="12.75">
      <c r="Z124" s="19" t="s">
        <v>1147</v>
      </c>
      <c r="AA124" s="6">
        <v>2</v>
      </c>
      <c r="AB124" s="6">
        <f>ROUND(SUM(INDEX('floating math'!J2,1),INDEX('floating math'!J5,1),INDEX('floating math'!J4,1))/3,0)</f>
        <v>1</v>
      </c>
      <c r="AC124" s="6">
        <v>6</v>
      </c>
      <c r="AD124" s="20" t="s">
        <v>943</v>
      </c>
      <c r="AE124" s="6"/>
      <c r="AF124">
        <f>SUM(AB124+(INDEX('dice roll'!X124,1)))</f>
        <v>1</v>
      </c>
      <c r="AG124">
        <f>SUM(AB124+(INDEX('dice roll'!Y124,1)))</f>
        <v>1</v>
      </c>
      <c r="AH124">
        <f>SUM(AB124+(INDEX('dice roll'!Z124,1)))</f>
        <v>1</v>
      </c>
      <c r="AI124">
        <f>SUM(AB124+(INDEX('dice roll'!AA124,1)))</f>
        <v>1</v>
      </c>
      <c r="AJ124">
        <f>SUM(AB124+(INDEX('dice roll'!AB124,1)))</f>
        <v>1</v>
      </c>
      <c r="AK124">
        <f>SUM(AB124+(INDEX('dice roll'!AC124,1)))</f>
        <v>1</v>
      </c>
      <c r="AL124">
        <f>SUM(AB124+(INDEX('dice roll'!AD124,1)))</f>
        <v>1</v>
      </c>
      <c r="AM124">
        <f>SUM(AB124+(INDEX('dice roll'!AE124,1)))</f>
        <v>1</v>
      </c>
      <c r="AN124">
        <f>SUM(AB124+(INDEX('dice roll'!AF124,1)))</f>
        <v>1</v>
      </c>
      <c r="AO124">
        <f>SUM(AB124+(INDEX('dice roll'!AG124,1)))</f>
        <v>1</v>
      </c>
    </row>
    <row r="125" spans="26:41" ht="12.75">
      <c r="Z125" s="19" t="s">
        <v>1148</v>
      </c>
      <c r="AA125" s="6">
        <v>2</v>
      </c>
      <c r="AB125" s="6">
        <f>ROUND(SUM(INDEX('floating math'!J2,1),INDEX('floating math'!J5,1),INDEX('floating math'!J4,1))/3,0)</f>
        <v>1</v>
      </c>
      <c r="AC125" s="6">
        <v>6</v>
      </c>
      <c r="AD125" s="20" t="s">
        <v>943</v>
      </c>
      <c r="AE125" s="6"/>
      <c r="AF125">
        <f>SUM(AB125+(INDEX('dice roll'!X125,1)))</f>
        <v>1</v>
      </c>
      <c r="AG125">
        <f>SUM(AB125+(INDEX('dice roll'!Y125,1)))</f>
        <v>1</v>
      </c>
      <c r="AH125">
        <f>SUM(AB125+(INDEX('dice roll'!Z125,1)))</f>
        <v>1</v>
      </c>
      <c r="AI125">
        <f>SUM(AB125+(INDEX('dice roll'!AA125,1)))</f>
        <v>1</v>
      </c>
      <c r="AJ125">
        <f>SUM(AB125+(INDEX('dice roll'!AB125,1)))</f>
        <v>1</v>
      </c>
      <c r="AK125">
        <f>SUM(AB125+(INDEX('dice roll'!AC125,1)))</f>
        <v>1</v>
      </c>
      <c r="AL125">
        <f>SUM(AB125+(INDEX('dice roll'!AD125,1)))</f>
        <v>1</v>
      </c>
      <c r="AM125">
        <f>SUM(AB125+(INDEX('dice roll'!AE125,1)))</f>
        <v>1</v>
      </c>
      <c r="AN125">
        <f>SUM(AB125+(INDEX('dice roll'!AF125,1)))</f>
        <v>1</v>
      </c>
      <c r="AO125">
        <f>SUM(AB125+(INDEX('dice roll'!AG125,1)))</f>
        <v>1</v>
      </c>
    </row>
    <row r="126" spans="26:41" ht="12.75">
      <c r="Z126" s="19" t="s">
        <v>1149</v>
      </c>
      <c r="AA126" s="6">
        <v>5</v>
      </c>
      <c r="AB126" s="6">
        <f>ROUND(SUM(INDEX('floating math'!J2,1),INDEX('floating math'!J5,1),INDEX('floating math'!J4,1))/3,0)</f>
        <v>1</v>
      </c>
      <c r="AC126" s="6">
        <v>10</v>
      </c>
      <c r="AD126" s="20" t="s">
        <v>943</v>
      </c>
      <c r="AE126" s="6"/>
      <c r="AF126">
        <f>SUM(AB126+(INDEX('dice roll'!X126,1)))</f>
        <v>1</v>
      </c>
      <c r="AG126">
        <f>SUM(AB126+(INDEX('dice roll'!Y126,1)))</f>
        <v>1</v>
      </c>
      <c r="AH126">
        <f>SUM(AB126+(INDEX('dice roll'!Z126,1)))</f>
        <v>1</v>
      </c>
      <c r="AI126">
        <f>SUM(AB126+(INDEX('dice roll'!AA126,1)))</f>
        <v>1</v>
      </c>
      <c r="AJ126">
        <f>SUM(AB126+(INDEX('dice roll'!AB126,1)))</f>
        <v>1</v>
      </c>
      <c r="AK126">
        <f>SUM(AB126+(INDEX('dice roll'!AC126,1)))</f>
        <v>1</v>
      </c>
      <c r="AL126">
        <f>SUM(AB126+(INDEX('dice roll'!AD126,1)))</f>
        <v>1</v>
      </c>
      <c r="AM126">
        <f>SUM(AB126+(INDEX('dice roll'!AE126,1)))</f>
        <v>1</v>
      </c>
      <c r="AN126">
        <f>SUM(AB126+(INDEX('dice roll'!AF126,1)))</f>
        <v>1</v>
      </c>
      <c r="AO126">
        <f>SUM(AB126+(INDEX('dice roll'!AG126,1)))</f>
        <v>1</v>
      </c>
    </row>
    <row r="127" spans="26:41" ht="12.75">
      <c r="Z127" s="19" t="s">
        <v>1150</v>
      </c>
      <c r="AA127" s="6">
        <v>2</v>
      </c>
      <c r="AB127" s="6">
        <f>ROUND(SUM(INDEX('floating math'!J2,1),INDEX('floating math'!J5,1),INDEX('floating math'!J4,1))/3,0)</f>
        <v>1</v>
      </c>
      <c r="AC127" s="6">
        <v>4</v>
      </c>
      <c r="AD127" s="20" t="s">
        <v>943</v>
      </c>
      <c r="AE127" s="6"/>
      <c r="AF127">
        <f>SUM(AB127+(INDEX('dice roll'!X127,1)))</f>
        <v>1</v>
      </c>
      <c r="AG127">
        <f>SUM(AB127+(INDEX('dice roll'!Y127,1)))</f>
        <v>1</v>
      </c>
      <c r="AH127">
        <f>SUM(AB127+(INDEX('dice roll'!Z127,1)))</f>
        <v>1</v>
      </c>
      <c r="AI127">
        <f>SUM(AB127+(INDEX('dice roll'!AA127,1)))</f>
        <v>1</v>
      </c>
      <c r="AJ127">
        <f>SUM(AB127+(INDEX('dice roll'!AB127,1)))</f>
        <v>1</v>
      </c>
      <c r="AK127">
        <f>SUM(AB127+(INDEX('dice roll'!AC127,1)))</f>
        <v>1</v>
      </c>
      <c r="AL127">
        <f>SUM(AB127+(INDEX('dice roll'!AD127,1)))</f>
        <v>1</v>
      </c>
      <c r="AM127">
        <f>SUM(AB127+(INDEX('dice roll'!AE127,1)))</f>
        <v>1</v>
      </c>
      <c r="AN127">
        <f>SUM(AB127+(INDEX('dice roll'!AF127,1)))</f>
        <v>1</v>
      </c>
      <c r="AO127">
        <f>SUM(AB127+(INDEX('dice roll'!AG127,1)))</f>
        <v>1</v>
      </c>
    </row>
    <row r="128" spans="26:41" ht="12.75">
      <c r="Z128" s="19" t="s">
        <v>1151</v>
      </c>
      <c r="AA128" s="6">
        <v>1</v>
      </c>
      <c r="AB128" s="6">
        <f>INDEX('floating math'!J3,1)</f>
        <v>1</v>
      </c>
      <c r="AC128" s="6">
        <v>12</v>
      </c>
      <c r="AD128" s="20" t="s">
        <v>946</v>
      </c>
      <c r="AE128" s="6"/>
      <c r="AF128">
        <f>SUM(AB128+(INDEX('dice roll'!X128,1)))</f>
        <v>1</v>
      </c>
      <c r="AG128">
        <f>SUM(AB128+(INDEX('dice roll'!Y128,1)))</f>
        <v>1</v>
      </c>
      <c r="AH128">
        <f>SUM(AB128+(INDEX('dice roll'!Z128,1)))</f>
        <v>1</v>
      </c>
      <c r="AI128">
        <f>SUM(AB128+(INDEX('dice roll'!AA128,1)))</f>
        <v>1</v>
      </c>
      <c r="AJ128">
        <f>SUM(AB128+(INDEX('dice roll'!AB128,1)))</f>
        <v>1</v>
      </c>
      <c r="AK128">
        <f>SUM(AB128+(INDEX('dice roll'!AC128,1)))</f>
        <v>1</v>
      </c>
      <c r="AL128">
        <f>SUM(AB128+(INDEX('dice roll'!AD128,1)))</f>
        <v>1</v>
      </c>
      <c r="AM128">
        <f>SUM(AB128+(INDEX('dice roll'!AE128,1)))</f>
        <v>1</v>
      </c>
      <c r="AN128">
        <f>SUM(AB128+(INDEX('dice roll'!AF128,1)))</f>
        <v>1</v>
      </c>
      <c r="AO128">
        <f>SUM(AB128+(INDEX('dice roll'!AG128,1)))</f>
        <v>1</v>
      </c>
    </row>
    <row r="129" spans="26:41" ht="12.75">
      <c r="Z129" s="19" t="s">
        <v>1152</v>
      </c>
      <c r="AA129" s="6">
        <v>1</v>
      </c>
      <c r="AB129" s="6">
        <f>INDEX('floating math'!J2,1)</f>
        <v>1</v>
      </c>
      <c r="AC129" s="6" t="s">
        <v>943</v>
      </c>
      <c r="AD129" s="20" t="s">
        <v>943</v>
      </c>
      <c r="AE129" s="6"/>
      <c r="AF129">
        <f>SUM(AB129+(INDEX('dice roll'!X129,1)))</f>
        <v>1</v>
      </c>
      <c r="AG129">
        <f>SUM(AB129+(INDEX('dice roll'!Y129,1)))</f>
        <v>1</v>
      </c>
      <c r="AH129">
        <f>SUM(AB129+(INDEX('dice roll'!Z129,1)))</f>
        <v>1</v>
      </c>
      <c r="AI129">
        <f>SUM(AB129+(INDEX('dice roll'!AA129,1)))</f>
        <v>1</v>
      </c>
      <c r="AJ129">
        <f>SUM(AB129+(INDEX('dice roll'!AB129,1)))</f>
        <v>1</v>
      </c>
      <c r="AK129">
        <f>SUM(AB129+(INDEX('dice roll'!AC129,1)))</f>
        <v>1</v>
      </c>
      <c r="AL129">
        <f>SUM(AB129+(INDEX('dice roll'!AD129,1)))</f>
        <v>1</v>
      </c>
      <c r="AM129">
        <f>SUM(AB129+(INDEX('dice roll'!AE129,1)))</f>
        <v>1</v>
      </c>
      <c r="AN129">
        <f>SUM(AB129+(INDEX('dice roll'!AF129,1)))</f>
        <v>1</v>
      </c>
      <c r="AO129">
        <f>SUM(AB129+(INDEX('dice roll'!AG129,1)))</f>
        <v>1</v>
      </c>
    </row>
    <row r="130" spans="26:41" ht="12.75">
      <c r="Z130" s="19" t="s">
        <v>1153</v>
      </c>
      <c r="AA130" s="6">
        <v>1</v>
      </c>
      <c r="AB130" s="6">
        <f>INDEX('floating math'!J4,1)</f>
        <v>1</v>
      </c>
      <c r="AC130" s="6">
        <v>20</v>
      </c>
      <c r="AD130" s="20" t="s">
        <v>943</v>
      </c>
      <c r="AE130" s="6"/>
      <c r="AF130">
        <f>SUM(AB130+(INDEX('dice roll'!X130,1)))</f>
        <v>1</v>
      </c>
      <c r="AG130">
        <f>SUM(AB130+(INDEX('dice roll'!Y130,1)))</f>
        <v>1</v>
      </c>
      <c r="AH130">
        <f>SUM(AB130+(INDEX('dice roll'!Z130,1)))</f>
        <v>1</v>
      </c>
      <c r="AI130">
        <f>SUM(AB130+(INDEX('dice roll'!AA130,1)))</f>
        <v>1</v>
      </c>
      <c r="AJ130">
        <f>SUM(AB130+(INDEX('dice roll'!AB130,1)))</f>
        <v>1</v>
      </c>
      <c r="AK130">
        <f>SUM(AB130+(INDEX('dice roll'!AC130,1)))</f>
        <v>1</v>
      </c>
      <c r="AL130">
        <f>SUM(AB130+(INDEX('dice roll'!AD130,1)))</f>
        <v>1</v>
      </c>
      <c r="AM130">
        <f>SUM(AB130+(INDEX('dice roll'!AE130,1)))</f>
        <v>1</v>
      </c>
      <c r="AN130">
        <f>SUM(AB130+(INDEX('dice roll'!AF130,1)))</f>
        <v>1</v>
      </c>
      <c r="AO130">
        <f>SUM(AB130+(INDEX('dice roll'!AG130,1)))</f>
        <v>1</v>
      </c>
    </row>
    <row r="131" spans="26:41" ht="12.75">
      <c r="Z131" s="19" t="s">
        <v>1154</v>
      </c>
      <c r="AA131" s="6">
        <v>4</v>
      </c>
      <c r="AB131" s="6">
        <f>ROUND(SUM(INDEX('floating math'!J4,1),INDEX('floating math'!J6,1))/2,0)</f>
        <v>1</v>
      </c>
      <c r="AC131" s="6">
        <v>6</v>
      </c>
      <c r="AD131" s="20" t="s">
        <v>943</v>
      </c>
      <c r="AE131" s="6"/>
      <c r="AF131">
        <f>SUM(AB131+(INDEX('dice roll'!X131,1)))</f>
        <v>1</v>
      </c>
      <c r="AG131">
        <f>SUM(AB131+(INDEX('dice roll'!Y131,1)))</f>
        <v>1</v>
      </c>
      <c r="AH131">
        <f>SUM(AB131+(INDEX('dice roll'!Z131,1)))</f>
        <v>1</v>
      </c>
      <c r="AI131">
        <f>SUM(AB131+(INDEX('dice roll'!AA131,1)))</f>
        <v>1</v>
      </c>
      <c r="AJ131">
        <f>SUM(AB131+(INDEX('dice roll'!AB131,1)))</f>
        <v>1</v>
      </c>
      <c r="AK131">
        <f>SUM(AB131+(INDEX('dice roll'!AC131,1)))</f>
        <v>1</v>
      </c>
      <c r="AL131">
        <f>SUM(AB131+(INDEX('dice roll'!AD131,1)))</f>
        <v>1</v>
      </c>
      <c r="AM131">
        <f>SUM(AB131+(INDEX('dice roll'!AE131,1)))</f>
        <v>1</v>
      </c>
      <c r="AN131">
        <f>SUM(AB131+(INDEX('dice roll'!AF131,1)))</f>
        <v>1</v>
      </c>
      <c r="AO131">
        <f>SUM(AB131+(INDEX('dice roll'!AG131,1)))</f>
        <v>1</v>
      </c>
    </row>
    <row r="132" spans="26:41" ht="12.75">
      <c r="Z132" s="19" t="s">
        <v>1155</v>
      </c>
      <c r="AA132" s="6">
        <v>1</v>
      </c>
      <c r="AB132" s="6">
        <f>INDEX('floating math'!J4,1)</f>
        <v>1</v>
      </c>
      <c r="AC132" s="6">
        <v>8</v>
      </c>
      <c r="AD132" s="20" t="s">
        <v>946</v>
      </c>
      <c r="AE132" s="6"/>
      <c r="AF132">
        <f>SUM(AB132+(INDEX('dice roll'!X132,1)))</f>
        <v>1</v>
      </c>
      <c r="AG132">
        <f>SUM(AB132+(INDEX('dice roll'!Y132,1)))</f>
        <v>1</v>
      </c>
      <c r="AH132">
        <f>SUM(AB132+(INDEX('dice roll'!Z132,1)))</f>
        <v>1</v>
      </c>
      <c r="AI132">
        <f>SUM(AB132+(INDEX('dice roll'!AA132,1)))</f>
        <v>1</v>
      </c>
      <c r="AJ132">
        <f>SUM(AB132+(INDEX('dice roll'!AB132,1)))</f>
        <v>1</v>
      </c>
      <c r="AK132">
        <f>SUM(AB132+(INDEX('dice roll'!AC132,1)))</f>
        <v>1</v>
      </c>
      <c r="AL132">
        <f>SUM(AB132+(INDEX('dice roll'!AD132,1)))</f>
        <v>1</v>
      </c>
      <c r="AM132">
        <f>SUM(AB132+(INDEX('dice roll'!AE132,1)))</f>
        <v>1</v>
      </c>
      <c r="AN132">
        <f>SUM(AB132+(INDEX('dice roll'!AF132,1)))</f>
        <v>1</v>
      </c>
      <c r="AO132">
        <f>SUM(AB132+(INDEX('dice roll'!AG132,1)))</f>
        <v>1</v>
      </c>
    </row>
    <row r="133" spans="26:41" ht="12.75">
      <c r="Z133" s="19" t="s">
        <v>1156</v>
      </c>
      <c r="AA133" s="6">
        <v>1</v>
      </c>
      <c r="AB133" s="6">
        <f>INDEX('floating math'!J4,1)</f>
        <v>1</v>
      </c>
      <c r="AC133" s="6">
        <v>6</v>
      </c>
      <c r="AD133" s="20" t="s">
        <v>943</v>
      </c>
      <c r="AE133" s="6"/>
      <c r="AF133">
        <f>SUM(AB133+(INDEX('dice roll'!X133,1)))</f>
        <v>1</v>
      </c>
      <c r="AG133">
        <f>SUM(AB133+(INDEX('dice roll'!Y133,1)))</f>
        <v>1</v>
      </c>
      <c r="AH133">
        <f>SUM(AB133+(INDEX('dice roll'!Z133,1)))</f>
        <v>1</v>
      </c>
      <c r="AI133">
        <f>SUM(AB133+(INDEX('dice roll'!AA133,1)))</f>
        <v>1</v>
      </c>
      <c r="AJ133">
        <f>SUM(AB133+(INDEX('dice roll'!AB133,1)))</f>
        <v>1</v>
      </c>
      <c r="AK133">
        <f>SUM(AB133+(INDEX('dice roll'!AC133,1)))</f>
        <v>1</v>
      </c>
      <c r="AL133">
        <f>SUM(AB133+(INDEX('dice roll'!AD133,1)))</f>
        <v>1</v>
      </c>
      <c r="AM133">
        <f>SUM(AB133+(INDEX('dice roll'!AE133,1)))</f>
        <v>1</v>
      </c>
      <c r="AN133">
        <f>SUM(AB133+(INDEX('dice roll'!AF133,1)))</f>
        <v>1</v>
      </c>
      <c r="AO133">
        <f>SUM(AB133+(INDEX('dice roll'!AG133,1)))</f>
        <v>1</v>
      </c>
    </row>
    <row r="134" spans="26:41" ht="12.75">
      <c r="Z134" s="19" t="s">
        <v>1158</v>
      </c>
      <c r="AA134" s="6">
        <v>5</v>
      </c>
      <c r="AB134" s="6">
        <f>INDEX('floating math'!J3,1)</f>
        <v>1</v>
      </c>
      <c r="AC134" s="6">
        <v>6</v>
      </c>
      <c r="AD134" s="20" t="s">
        <v>943</v>
      </c>
      <c r="AE134" s="6"/>
      <c r="AF134">
        <f>SUM(AB134+(INDEX('dice roll'!X134,1)))</f>
        <v>1</v>
      </c>
      <c r="AG134">
        <f>SUM(AB134+(INDEX('dice roll'!Y134,1)))</f>
        <v>1</v>
      </c>
      <c r="AH134">
        <f>SUM(AB134+(INDEX('dice roll'!Z134,1)))</f>
        <v>1</v>
      </c>
      <c r="AI134">
        <f>SUM(AB134+(INDEX('dice roll'!AA134,1)))</f>
        <v>1</v>
      </c>
      <c r="AJ134">
        <f>SUM(AB134+(INDEX('dice roll'!AB134,1)))</f>
        <v>1</v>
      </c>
      <c r="AK134">
        <f>SUM(AB134+(INDEX('dice roll'!AC134,1)))</f>
        <v>1</v>
      </c>
      <c r="AL134">
        <f>SUM(AB134+(INDEX('dice roll'!AD134,1)))</f>
        <v>1</v>
      </c>
      <c r="AM134">
        <f>SUM(AB134+(INDEX('dice roll'!AE134,1)))</f>
        <v>1</v>
      </c>
      <c r="AN134">
        <f>SUM(AB134+(INDEX('dice roll'!AF134,1)))</f>
        <v>1</v>
      </c>
      <c r="AO134">
        <f>SUM(AB134+(INDEX('dice roll'!AG134,1)))</f>
        <v>1</v>
      </c>
    </row>
    <row r="135" spans="26:41" ht="12.75">
      <c r="Z135" s="19" t="s">
        <v>1157</v>
      </c>
      <c r="AA135" s="6">
        <v>2</v>
      </c>
      <c r="AB135" s="6">
        <f>INDEX('floating math'!J3,1)</f>
        <v>1</v>
      </c>
      <c r="AC135" s="6">
        <v>8</v>
      </c>
      <c r="AD135" s="20" t="s">
        <v>943</v>
      </c>
      <c r="AE135" s="6"/>
      <c r="AF135">
        <f>SUM(AB135+(INDEX('dice roll'!X135,1)))</f>
        <v>1</v>
      </c>
      <c r="AG135">
        <f>SUM(AB135+(INDEX('dice roll'!Y135,1)))</f>
        <v>1</v>
      </c>
      <c r="AH135">
        <f>SUM(AB135+(INDEX('dice roll'!Z135,1)))</f>
        <v>1</v>
      </c>
      <c r="AI135">
        <f>SUM(AB135+(INDEX('dice roll'!AA135,1)))</f>
        <v>1</v>
      </c>
      <c r="AJ135">
        <f>SUM(AB135+(INDEX('dice roll'!AB135,1)))</f>
        <v>1</v>
      </c>
      <c r="AK135">
        <f>SUM(AB135+(INDEX('dice roll'!AC135,1)))</f>
        <v>1</v>
      </c>
      <c r="AL135">
        <f>SUM(AB135+(INDEX('dice roll'!AD135,1)))</f>
        <v>1</v>
      </c>
      <c r="AM135">
        <f>SUM(AB135+(INDEX('dice roll'!AE135,1)))</f>
        <v>1</v>
      </c>
      <c r="AN135">
        <f>SUM(AB135+(INDEX('dice roll'!AF135,1)))</f>
        <v>1</v>
      </c>
      <c r="AO135">
        <f>SUM(AB135+(INDEX('dice roll'!AG135,1)))</f>
        <v>1</v>
      </c>
    </row>
    <row r="136" spans="26:41" ht="12.75">
      <c r="Z136" s="19" t="s">
        <v>1160</v>
      </c>
      <c r="AA136" s="6">
        <v>2</v>
      </c>
      <c r="AB136" s="6">
        <f>INDEX('floating math'!J3,1)</f>
        <v>1</v>
      </c>
      <c r="AC136" s="6">
        <v>4</v>
      </c>
      <c r="AD136" s="20" t="s">
        <v>946</v>
      </c>
      <c r="AE136" s="6"/>
      <c r="AF136">
        <f>SUM(AB136+(INDEX('dice roll'!X136,1)))</f>
        <v>1</v>
      </c>
      <c r="AG136">
        <f>SUM(AB136+(INDEX('dice roll'!Y136,1)))</f>
        <v>1</v>
      </c>
      <c r="AH136">
        <f>SUM(AB136+(INDEX('dice roll'!Z136,1)))</f>
        <v>1</v>
      </c>
      <c r="AI136">
        <f>SUM(AB136+(INDEX('dice roll'!AA136,1)))</f>
        <v>1</v>
      </c>
      <c r="AJ136">
        <f>SUM(AB136+(INDEX('dice roll'!AB136,1)))</f>
        <v>1</v>
      </c>
      <c r="AK136">
        <f>SUM(AB136+(INDEX('dice roll'!AC136,1)))</f>
        <v>1</v>
      </c>
      <c r="AL136">
        <f>SUM(AB136+(INDEX('dice roll'!AD136,1)))</f>
        <v>1</v>
      </c>
      <c r="AM136">
        <f>SUM(AB136+(INDEX('dice roll'!AE136,1)))</f>
        <v>1</v>
      </c>
      <c r="AN136">
        <f>SUM(AB136+(INDEX('dice roll'!AF136,1)))</f>
        <v>1</v>
      </c>
      <c r="AO136">
        <f>SUM(AB136+(INDEX('dice roll'!AG136,1)))</f>
        <v>1</v>
      </c>
    </row>
    <row r="137" spans="26:41" ht="12.75">
      <c r="Z137" s="19" t="s">
        <v>1159</v>
      </c>
      <c r="AA137" s="6">
        <v>2</v>
      </c>
      <c r="AB137" s="6">
        <f>INDEX('floating math'!J3,1)</f>
        <v>1</v>
      </c>
      <c r="AC137" s="6">
        <v>6</v>
      </c>
      <c r="AD137" s="20" t="s">
        <v>943</v>
      </c>
      <c r="AE137" s="6"/>
      <c r="AF137">
        <f>SUM(AB137+(INDEX('dice roll'!X137,1)))</f>
        <v>1</v>
      </c>
      <c r="AG137">
        <f>SUM(AB137+(INDEX('dice roll'!Y137,1)))</f>
        <v>1</v>
      </c>
      <c r="AH137">
        <f>SUM(AB137+(INDEX('dice roll'!Z137,1)))</f>
        <v>1</v>
      </c>
      <c r="AI137">
        <f>SUM(AB137+(INDEX('dice roll'!AA137,1)))</f>
        <v>1</v>
      </c>
      <c r="AJ137">
        <f>SUM(AB137+(INDEX('dice roll'!AB137,1)))</f>
        <v>1</v>
      </c>
      <c r="AK137">
        <f>SUM(AB137+(INDEX('dice roll'!AC137,1)))</f>
        <v>1</v>
      </c>
      <c r="AL137">
        <f>SUM(AB137+(INDEX('dice roll'!AD137,1)))</f>
        <v>1</v>
      </c>
      <c r="AM137">
        <f>SUM(AB137+(INDEX('dice roll'!AE137,1)))</f>
        <v>1</v>
      </c>
      <c r="AN137">
        <f>SUM(AB137+(INDEX('dice roll'!AF137,1)))</f>
        <v>1</v>
      </c>
      <c r="AO137">
        <f>SUM(AB137+(INDEX('dice roll'!AG137,1)))</f>
        <v>1</v>
      </c>
    </row>
    <row r="138" spans="26:41" ht="12.75">
      <c r="Z138" s="19" t="s">
        <v>1161</v>
      </c>
      <c r="AA138" s="6">
        <v>1</v>
      </c>
      <c r="AB138" s="6">
        <f>INDEX('floating math'!J4,1)</f>
        <v>1</v>
      </c>
      <c r="AC138" s="6">
        <v>10</v>
      </c>
      <c r="AD138" s="20" t="s">
        <v>943</v>
      </c>
      <c r="AE138" s="6"/>
      <c r="AF138">
        <f>SUM(AB138+(INDEX('dice roll'!X138,1)))</f>
        <v>1</v>
      </c>
      <c r="AG138">
        <f>SUM(AB138+(INDEX('dice roll'!Y138,1)))</f>
        <v>1</v>
      </c>
      <c r="AH138">
        <f>SUM(AB138+(INDEX('dice roll'!Z138,1)))</f>
        <v>1</v>
      </c>
      <c r="AI138">
        <f>SUM(AB138+(INDEX('dice roll'!AA138,1)))</f>
        <v>1</v>
      </c>
      <c r="AJ138">
        <f>SUM(AB138+(INDEX('dice roll'!AB138,1)))</f>
        <v>1</v>
      </c>
      <c r="AK138">
        <f>SUM(AB138+(INDEX('dice roll'!AC138,1)))</f>
        <v>1</v>
      </c>
      <c r="AL138">
        <f>SUM(AB138+(INDEX('dice roll'!AD138,1)))</f>
        <v>1</v>
      </c>
      <c r="AM138">
        <f>SUM(AB138+(INDEX('dice roll'!AE138,1)))</f>
        <v>1</v>
      </c>
      <c r="AN138">
        <f>SUM(AB138+(INDEX('dice roll'!AF138,1)))</f>
        <v>1</v>
      </c>
      <c r="AO138">
        <f>SUM(AB138+(INDEX('dice roll'!AG138,1)))</f>
        <v>1</v>
      </c>
    </row>
    <row r="139" spans="26:41" ht="12.75">
      <c r="Z139" s="19" t="s">
        <v>1162</v>
      </c>
      <c r="AA139" s="6">
        <v>3</v>
      </c>
      <c r="AB139" s="6">
        <f>ROUND(SUM(INDEX('floating math'!J4,1),INDEX('floating math'!J5,1))/2,0)</f>
        <v>1</v>
      </c>
      <c r="AC139" s="6">
        <v>4</v>
      </c>
      <c r="AD139" s="20" t="s">
        <v>943</v>
      </c>
      <c r="AE139" s="6"/>
      <c r="AF139">
        <f>SUM(AB139+(INDEX('dice roll'!X139,1)))</f>
        <v>1</v>
      </c>
      <c r="AG139">
        <f>SUM(AB139+(INDEX('dice roll'!Y139,1)))</f>
        <v>1</v>
      </c>
      <c r="AH139">
        <f>SUM(AB139+(INDEX('dice roll'!Z139,1)))</f>
        <v>1</v>
      </c>
      <c r="AI139">
        <f>SUM(AB139+(INDEX('dice roll'!AA139,1)))</f>
        <v>1</v>
      </c>
      <c r="AJ139">
        <f>SUM(AB139+(INDEX('dice roll'!AB139,1)))</f>
        <v>1</v>
      </c>
      <c r="AK139">
        <f>SUM(AB139+(INDEX('dice roll'!AC139,1)))</f>
        <v>1</v>
      </c>
      <c r="AL139">
        <f>SUM(AB139+(INDEX('dice roll'!AD139,1)))</f>
        <v>1</v>
      </c>
      <c r="AM139">
        <f>SUM(AB139+(INDEX('dice roll'!AE139,1)))</f>
        <v>1</v>
      </c>
      <c r="AN139">
        <f>SUM(AB139+(INDEX('dice roll'!AF139,1)))</f>
        <v>1</v>
      </c>
      <c r="AO139">
        <f>SUM(AB139+(INDEX('dice roll'!AG139,1)))</f>
        <v>1</v>
      </c>
    </row>
    <row r="140" spans="26:41" ht="12.75">
      <c r="Z140" s="19" t="s">
        <v>1163</v>
      </c>
      <c r="AA140" s="6">
        <v>1</v>
      </c>
      <c r="AB140" s="6">
        <f>INDEX('floating math'!J4,1)</f>
        <v>1</v>
      </c>
      <c r="AC140" s="6">
        <v>6</v>
      </c>
      <c r="AD140" s="20" t="s">
        <v>943</v>
      </c>
      <c r="AE140" s="6"/>
      <c r="AF140">
        <f>SUM(AB140+(INDEX('dice roll'!X140,1)))</f>
        <v>1</v>
      </c>
      <c r="AG140">
        <f>SUM(AB140+(INDEX('dice roll'!Y140,1)))</f>
        <v>1</v>
      </c>
      <c r="AH140">
        <f>SUM(AB140+(INDEX('dice roll'!Z140,1)))</f>
        <v>1</v>
      </c>
      <c r="AI140">
        <f>SUM(AB140+(INDEX('dice roll'!AA140,1)))</f>
        <v>1</v>
      </c>
      <c r="AJ140">
        <f>SUM(AB140+(INDEX('dice roll'!AB140,1)))</f>
        <v>1</v>
      </c>
      <c r="AK140">
        <f>SUM(AB140+(INDEX('dice roll'!AC140,1)))</f>
        <v>1</v>
      </c>
      <c r="AL140">
        <f>SUM(AB140+(INDEX('dice roll'!AD140,1)))</f>
        <v>1</v>
      </c>
      <c r="AM140">
        <f>SUM(AB140+(INDEX('dice roll'!AE140,1)))</f>
        <v>1</v>
      </c>
      <c r="AN140">
        <f>SUM(AB140+(INDEX('dice roll'!AF140,1)))</f>
        <v>1</v>
      </c>
      <c r="AO140">
        <f>SUM(AB140+(INDEX('dice roll'!AG140,1)))</f>
        <v>1</v>
      </c>
    </row>
    <row r="141" spans="26:41" ht="12.75">
      <c r="Z141" s="19" t="s">
        <v>1164</v>
      </c>
      <c r="AA141" s="6">
        <v>10</v>
      </c>
      <c r="AB141" s="6">
        <f>ROUND(SUM(INDEX('floating math'!J5,1),INDEX('floating math'!J3,1))/2,0)</f>
        <v>1</v>
      </c>
      <c r="AC141" s="6">
        <v>4</v>
      </c>
      <c r="AD141" s="20" t="s">
        <v>943</v>
      </c>
      <c r="AE141" s="6"/>
      <c r="AF141">
        <f>SUM(AB141+(INDEX('dice roll'!X141,1)))</f>
        <v>1</v>
      </c>
      <c r="AG141">
        <f>SUM(AB141+(INDEX('dice roll'!Y141,1)))</f>
        <v>1</v>
      </c>
      <c r="AH141">
        <f>SUM(AB141+(INDEX('dice roll'!Z141,1)))</f>
        <v>1</v>
      </c>
      <c r="AI141">
        <f>SUM(AB141+(INDEX('dice roll'!AA141,1)))</f>
        <v>1</v>
      </c>
      <c r="AJ141">
        <f>SUM(AB141+(INDEX('dice roll'!AB141,1)))</f>
        <v>1</v>
      </c>
      <c r="AK141">
        <f>SUM(AB141+(INDEX('dice roll'!AC141,1)))</f>
        <v>1</v>
      </c>
      <c r="AL141">
        <f>SUM(AB141+(INDEX('dice roll'!AD141,1)))</f>
        <v>1</v>
      </c>
      <c r="AM141">
        <f>SUM(AB141+(INDEX('dice roll'!AE141,1)))</f>
        <v>1</v>
      </c>
      <c r="AN141">
        <f>SUM(AB141+(INDEX('dice roll'!AF141,1)))</f>
        <v>1</v>
      </c>
      <c r="AO141">
        <f>SUM(AB141+(INDEX('dice roll'!AG141,1)))</f>
        <v>1</v>
      </c>
    </row>
    <row r="142" spans="26:41" ht="12.75">
      <c r="Z142" s="19" t="s">
        <v>1165</v>
      </c>
      <c r="AA142" s="6">
        <v>3</v>
      </c>
      <c r="AB142" s="6">
        <f>INDEX('floating math'!J6,1)</f>
        <v>1</v>
      </c>
      <c r="AC142" s="6">
        <v>6</v>
      </c>
      <c r="AD142" s="20" t="s">
        <v>946</v>
      </c>
      <c r="AE142" s="6"/>
      <c r="AF142">
        <f>SUM(AB142+(INDEX('dice roll'!X142,1)))</f>
        <v>1</v>
      </c>
      <c r="AG142">
        <f>SUM(AB142+(INDEX('dice roll'!Y142,1)))</f>
        <v>1</v>
      </c>
      <c r="AH142">
        <f>SUM(AB142+(INDEX('dice roll'!Z142,1)))</f>
        <v>1</v>
      </c>
      <c r="AI142">
        <f>SUM(AB142+(INDEX('dice roll'!AA142,1)))</f>
        <v>1</v>
      </c>
      <c r="AJ142">
        <f>SUM(AB142+(INDEX('dice roll'!AB142,1)))</f>
        <v>1</v>
      </c>
      <c r="AK142">
        <f>SUM(AB142+(INDEX('dice roll'!AC142,1)))</f>
        <v>1</v>
      </c>
      <c r="AL142">
        <f>SUM(AB142+(INDEX('dice roll'!AD142,1)))</f>
        <v>1</v>
      </c>
      <c r="AM142">
        <f>SUM(AB142+(INDEX('dice roll'!AE142,1)))</f>
        <v>1</v>
      </c>
      <c r="AN142">
        <f>SUM(AB142+(INDEX('dice roll'!AF142,1)))</f>
        <v>1</v>
      </c>
      <c r="AO142">
        <f>SUM(AB142+(INDEX('dice roll'!AG142,1)))</f>
        <v>1</v>
      </c>
    </row>
    <row r="143" spans="26:41" ht="12.75">
      <c r="Z143" s="19" t="s">
        <v>1166</v>
      </c>
      <c r="AA143" s="6">
        <v>2</v>
      </c>
      <c r="AB143" s="6">
        <f>INDEX('floating math'!J5,1)</f>
        <v>1</v>
      </c>
      <c r="AC143" s="6">
        <v>4</v>
      </c>
      <c r="AD143" s="20" t="s">
        <v>943</v>
      </c>
      <c r="AE143" s="6"/>
      <c r="AF143">
        <f>SUM(AB143+(INDEX('dice roll'!X143,1)))</f>
        <v>1</v>
      </c>
      <c r="AG143">
        <f>SUM(AB143+(INDEX('dice roll'!Y143,1)))</f>
        <v>1</v>
      </c>
      <c r="AH143">
        <f>SUM(AB143+(INDEX('dice roll'!Z143,1)))</f>
        <v>1</v>
      </c>
      <c r="AI143">
        <f>SUM(AB143+(INDEX('dice roll'!AA143,1)))</f>
        <v>1</v>
      </c>
      <c r="AJ143">
        <f>SUM(AB143+(INDEX('dice roll'!AB143,1)))</f>
        <v>1</v>
      </c>
      <c r="AK143">
        <f>SUM(AB143+(INDEX('dice roll'!AC143,1)))</f>
        <v>1</v>
      </c>
      <c r="AL143">
        <f>SUM(AB143+(INDEX('dice roll'!AD143,1)))</f>
        <v>1</v>
      </c>
      <c r="AM143">
        <f>SUM(AB143+(INDEX('dice roll'!AE143,1)))</f>
        <v>1</v>
      </c>
      <c r="AN143">
        <f>SUM(AB143+(INDEX('dice roll'!AF143,1)))</f>
        <v>1</v>
      </c>
      <c r="AO143">
        <f>SUM(AB143+(INDEX('dice roll'!AG143,1)))</f>
        <v>1</v>
      </c>
    </row>
    <row r="144" spans="26:41" ht="12.75">
      <c r="Z144" s="19" t="s">
        <v>1167</v>
      </c>
      <c r="AA144" s="6">
        <v>3</v>
      </c>
      <c r="AB144" s="6">
        <f>INDEX('floating math'!J6,1)</f>
        <v>1</v>
      </c>
      <c r="AC144" s="6">
        <v>8</v>
      </c>
      <c r="AD144" s="20" t="s">
        <v>943</v>
      </c>
      <c r="AE144" s="6"/>
      <c r="AF144">
        <f>SUM(AB144+(INDEX('dice roll'!X144,1)))</f>
        <v>1</v>
      </c>
      <c r="AG144">
        <f>SUM(AB144+(INDEX('dice roll'!Y144,1)))</f>
        <v>1</v>
      </c>
      <c r="AH144">
        <f>SUM(AB144+(INDEX('dice roll'!Z144,1)))</f>
        <v>1</v>
      </c>
      <c r="AI144">
        <f>SUM(AB144+(INDEX('dice roll'!AA144,1)))</f>
        <v>1</v>
      </c>
      <c r="AJ144">
        <f>SUM(AB144+(INDEX('dice roll'!AB144,1)))</f>
        <v>1</v>
      </c>
      <c r="AK144">
        <f>SUM(AB144+(INDEX('dice roll'!AC144,1)))</f>
        <v>1</v>
      </c>
      <c r="AL144">
        <f>SUM(AB144+(INDEX('dice roll'!AD144,1)))</f>
        <v>1</v>
      </c>
      <c r="AM144">
        <f>SUM(AB144+(INDEX('dice roll'!AE144,1)))</f>
        <v>1</v>
      </c>
      <c r="AN144">
        <f>SUM(AB144+(INDEX('dice roll'!AF144,1)))</f>
        <v>1</v>
      </c>
      <c r="AO144">
        <f>SUM(AB144+(INDEX('dice roll'!AG144,1)))</f>
        <v>1</v>
      </c>
    </row>
    <row r="145" spans="26:41" ht="12.75">
      <c r="Z145" s="19" t="s">
        <v>1168</v>
      </c>
      <c r="AA145" s="6">
        <v>2</v>
      </c>
      <c r="AB145" s="6">
        <f>ROUND(SUM(INDEX('floating math'!J3,1),INDEX('floating math'!J7,1))/2,0)</f>
        <v>1</v>
      </c>
      <c r="AC145" s="6">
        <v>6</v>
      </c>
      <c r="AD145" s="20" t="s">
        <v>946</v>
      </c>
      <c r="AE145" s="6"/>
      <c r="AF145">
        <f>SUM(AB145+(INDEX('dice roll'!X145,1)))</f>
        <v>1</v>
      </c>
      <c r="AG145">
        <f>SUM(AB145+(INDEX('dice roll'!Y145,1)))</f>
        <v>1</v>
      </c>
      <c r="AH145">
        <f>SUM(AB145+(INDEX('dice roll'!Z145,1)))</f>
        <v>1</v>
      </c>
      <c r="AI145">
        <f>SUM(AB145+(INDEX('dice roll'!AA145,1)))</f>
        <v>1</v>
      </c>
      <c r="AJ145">
        <f>SUM(AB145+(INDEX('dice roll'!AB145,1)))</f>
        <v>1</v>
      </c>
      <c r="AK145">
        <f>SUM(AB145+(INDEX('dice roll'!AC145,1)))</f>
        <v>1</v>
      </c>
      <c r="AL145">
        <f>SUM(AB145+(INDEX('dice roll'!AD145,1)))</f>
        <v>1</v>
      </c>
      <c r="AM145">
        <f>SUM(AB145+(INDEX('dice roll'!AE145,1)))</f>
        <v>1</v>
      </c>
      <c r="AN145">
        <f>SUM(AB145+(INDEX('dice roll'!AF145,1)))</f>
        <v>1</v>
      </c>
      <c r="AO145">
        <f>SUM(AB145+(INDEX('dice roll'!AG145,1)))</f>
        <v>1</v>
      </c>
    </row>
    <row r="146" spans="26:41" ht="12.75">
      <c r="Z146" s="19" t="s">
        <v>1169</v>
      </c>
      <c r="AA146" s="6">
        <v>2</v>
      </c>
      <c r="AB146" s="6">
        <f>INDEX('floating math'!J4,1)</f>
        <v>1</v>
      </c>
      <c r="AC146" s="6">
        <v>4</v>
      </c>
      <c r="AD146" s="20" t="s">
        <v>946</v>
      </c>
      <c r="AE146" s="6"/>
      <c r="AF146">
        <f>SUM(AB146+(INDEX('dice roll'!X146,1)))</f>
        <v>1</v>
      </c>
      <c r="AG146">
        <f>SUM(AB146+(INDEX('dice roll'!Y146,1)))</f>
        <v>1</v>
      </c>
      <c r="AH146">
        <f>SUM(AB146+(INDEX('dice roll'!Z146,1)))</f>
        <v>1</v>
      </c>
      <c r="AI146">
        <f>SUM(AB146+(INDEX('dice roll'!AA146,1)))</f>
        <v>1</v>
      </c>
      <c r="AJ146">
        <f>SUM(AB146+(INDEX('dice roll'!AB146,1)))</f>
        <v>1</v>
      </c>
      <c r="AK146">
        <f>SUM(AB146+(INDEX('dice roll'!AC146,1)))</f>
        <v>1</v>
      </c>
      <c r="AL146">
        <f>SUM(AB146+(INDEX('dice roll'!AD146,1)))</f>
        <v>1</v>
      </c>
      <c r="AM146">
        <f>SUM(AB146+(INDEX('dice roll'!AE146,1)))</f>
        <v>1</v>
      </c>
      <c r="AN146">
        <f>SUM(AB146+(INDEX('dice roll'!AF146,1)))</f>
        <v>1</v>
      </c>
      <c r="AO146">
        <f>SUM(AB146+(INDEX('dice roll'!AG146,1)))</f>
        <v>1</v>
      </c>
    </row>
    <row r="147" spans="26:41" ht="12.75">
      <c r="Z147" s="19" t="s">
        <v>1171</v>
      </c>
      <c r="AA147" s="6">
        <v>1</v>
      </c>
      <c r="AB147" s="6">
        <f>INDEX('floating math'!J4,1)</f>
        <v>1</v>
      </c>
      <c r="AC147" s="6">
        <v>6</v>
      </c>
      <c r="AD147" s="20" t="s">
        <v>943</v>
      </c>
      <c r="AE147" s="6"/>
      <c r="AF147">
        <f>SUM(AB147+(INDEX('dice roll'!X147,1)))</f>
        <v>1</v>
      </c>
      <c r="AG147">
        <f>SUM(AB147+(INDEX('dice roll'!Y147,1)))</f>
        <v>1</v>
      </c>
      <c r="AH147">
        <f>SUM(AB147+(INDEX('dice roll'!Z147,1)))</f>
        <v>1</v>
      </c>
      <c r="AI147">
        <f>SUM(AB147+(INDEX('dice roll'!AA147,1)))</f>
        <v>1</v>
      </c>
      <c r="AJ147">
        <f>SUM(AB147+(INDEX('dice roll'!AB147,1)))</f>
        <v>1</v>
      </c>
      <c r="AK147">
        <f>SUM(AB147+(INDEX('dice roll'!AC147,1)))</f>
        <v>1</v>
      </c>
      <c r="AL147">
        <f>SUM(AB147+(INDEX('dice roll'!AD147,1)))</f>
        <v>1</v>
      </c>
      <c r="AM147">
        <f>SUM(AB147+(INDEX('dice roll'!AE147,1)))</f>
        <v>1</v>
      </c>
      <c r="AN147">
        <f>SUM(AB147+(INDEX('dice roll'!AF147,1)))</f>
        <v>1</v>
      </c>
      <c r="AO147">
        <f>SUM(AB147+(INDEX('dice roll'!AG147,1)))</f>
        <v>1</v>
      </c>
    </row>
    <row r="148" spans="26:41" ht="12.75">
      <c r="Z148" s="19" t="s">
        <v>1170</v>
      </c>
      <c r="AA148" s="6">
        <v>1</v>
      </c>
      <c r="AB148" s="6">
        <f>INDEX('floating math'!J4,1)</f>
        <v>1</v>
      </c>
      <c r="AC148" s="6">
        <v>6</v>
      </c>
      <c r="AD148" s="20" t="s">
        <v>946</v>
      </c>
      <c r="AE148" s="6"/>
      <c r="AF148">
        <f>SUM(AB148+(INDEX('dice roll'!X148,1)))</f>
        <v>1</v>
      </c>
      <c r="AG148">
        <f>SUM(AB148+(INDEX('dice roll'!Y148,1)))</f>
        <v>1</v>
      </c>
      <c r="AH148">
        <f>SUM(AB148+(INDEX('dice roll'!Z148,1)))</f>
        <v>1</v>
      </c>
      <c r="AI148">
        <f>SUM(AB148+(INDEX('dice roll'!AA148,1)))</f>
        <v>1</v>
      </c>
      <c r="AJ148">
        <f>SUM(AB148+(INDEX('dice roll'!AB148,1)))</f>
        <v>1</v>
      </c>
      <c r="AK148">
        <f>SUM(AB148+(INDEX('dice roll'!AC148,1)))</f>
        <v>1</v>
      </c>
      <c r="AL148">
        <f>SUM(AB148+(INDEX('dice roll'!AD148,1)))</f>
        <v>1</v>
      </c>
      <c r="AM148">
        <f>SUM(AB148+(INDEX('dice roll'!AE148,1)))</f>
        <v>1</v>
      </c>
      <c r="AN148">
        <f>SUM(AB148+(INDEX('dice roll'!AF148,1)))</f>
        <v>1</v>
      </c>
      <c r="AO148">
        <f>SUM(AB148+(INDEX('dice roll'!AG148,1)))</f>
        <v>1</v>
      </c>
    </row>
    <row r="149" spans="26:41" ht="12.75">
      <c r="Z149" s="19" t="s">
        <v>1172</v>
      </c>
      <c r="AA149" s="6">
        <v>4</v>
      </c>
      <c r="AB149" s="6">
        <f>ROUND(SUM(INDEX('floating math'!J4,1),INDEX('floating math'!J3,1))/2,0)</f>
        <v>1</v>
      </c>
      <c r="AC149" s="6">
        <v>6</v>
      </c>
      <c r="AD149" s="20" t="s">
        <v>946</v>
      </c>
      <c r="AE149" s="6"/>
      <c r="AF149">
        <f>SUM(AB149+(INDEX('dice roll'!X149,1)))</f>
        <v>1</v>
      </c>
      <c r="AG149">
        <f>SUM(AB149+(INDEX('dice roll'!Y149,1)))</f>
        <v>1</v>
      </c>
      <c r="AH149">
        <f>SUM(AB149+(INDEX('dice roll'!Z149,1)))</f>
        <v>1</v>
      </c>
      <c r="AI149">
        <f>SUM(AB149+(INDEX('dice roll'!AA149,1)))</f>
        <v>1</v>
      </c>
      <c r="AJ149">
        <f>SUM(AB149+(INDEX('dice roll'!AB149,1)))</f>
        <v>1</v>
      </c>
      <c r="AK149">
        <f>SUM(AB149+(INDEX('dice roll'!AC149,1)))</f>
        <v>1</v>
      </c>
      <c r="AL149">
        <f>SUM(AB149+(INDEX('dice roll'!AD149,1)))</f>
        <v>1</v>
      </c>
      <c r="AM149">
        <f>SUM(AB149+(INDEX('dice roll'!AE149,1)))</f>
        <v>1</v>
      </c>
      <c r="AN149">
        <f>SUM(AB149+(INDEX('dice roll'!AF149,1)))</f>
        <v>1</v>
      </c>
      <c r="AO149">
        <f>SUM(AB149+(INDEX('dice roll'!AG149,1)))</f>
        <v>1</v>
      </c>
    </row>
    <row r="150" spans="26:41" ht="12.75">
      <c r="Z150" s="19" t="s">
        <v>1173</v>
      </c>
      <c r="AA150" s="6">
        <v>4</v>
      </c>
      <c r="AB150" s="6">
        <f>ROUND(SUM(INDEX('floating math'!J2,1),INDEX('floating math'!J4,1))/2,0)</f>
        <v>1</v>
      </c>
      <c r="AC150" s="6">
        <v>6</v>
      </c>
      <c r="AD150" s="20" t="s">
        <v>946</v>
      </c>
      <c r="AE150" s="6"/>
      <c r="AF150">
        <f>SUM(AB150+(INDEX('dice roll'!X150,1)))</f>
        <v>1</v>
      </c>
      <c r="AG150">
        <f>SUM(AB150+(INDEX('dice roll'!Y150,1)))</f>
        <v>1</v>
      </c>
      <c r="AH150">
        <f>SUM(AB150+(INDEX('dice roll'!Z150,1)))</f>
        <v>1</v>
      </c>
      <c r="AI150">
        <f>SUM(AB150+(INDEX('dice roll'!AA150,1)))</f>
        <v>1</v>
      </c>
      <c r="AJ150">
        <f>SUM(AB150+(INDEX('dice roll'!AB150,1)))</f>
        <v>1</v>
      </c>
      <c r="AK150">
        <f>SUM(AB150+(INDEX('dice roll'!AC150,1)))</f>
        <v>1</v>
      </c>
      <c r="AL150">
        <f>SUM(AB150+(INDEX('dice roll'!AD150,1)))</f>
        <v>1</v>
      </c>
      <c r="AM150">
        <f>SUM(AB150+(INDEX('dice roll'!AE150,1)))</f>
        <v>1</v>
      </c>
      <c r="AN150">
        <f>SUM(AB150+(INDEX('dice roll'!AF150,1)))</f>
        <v>1</v>
      </c>
      <c r="AO150">
        <f>SUM(AB150+(INDEX('dice roll'!AG150,1)))</f>
        <v>1</v>
      </c>
    </row>
    <row r="151" spans="26:41" ht="12.75">
      <c r="Z151" s="19" t="s">
        <v>1174</v>
      </c>
      <c r="AA151" s="6">
        <v>2</v>
      </c>
      <c r="AB151" s="6">
        <f>INDEX('floating math'!J3,1)</f>
        <v>1</v>
      </c>
      <c r="AC151" s="6">
        <v>6</v>
      </c>
      <c r="AD151" s="20" t="s">
        <v>943</v>
      </c>
      <c r="AE151" s="6"/>
      <c r="AF151">
        <f>SUM(AB151+(INDEX('dice roll'!X151,1)))</f>
        <v>1</v>
      </c>
      <c r="AG151">
        <f>SUM(AB151+(INDEX('dice roll'!Y151,1)))</f>
        <v>1</v>
      </c>
      <c r="AH151">
        <f>SUM(AB151+(INDEX('dice roll'!Z151,1)))</f>
        <v>1</v>
      </c>
      <c r="AI151">
        <f>SUM(AB151+(INDEX('dice roll'!AA151,1)))</f>
        <v>1</v>
      </c>
      <c r="AJ151">
        <f>SUM(AB151+(INDEX('dice roll'!AB151,1)))</f>
        <v>1</v>
      </c>
      <c r="AK151">
        <f>SUM(AB151+(INDEX('dice roll'!AC151,1)))</f>
        <v>1</v>
      </c>
      <c r="AL151">
        <f>SUM(AB151+(INDEX('dice roll'!AD151,1)))</f>
        <v>1</v>
      </c>
      <c r="AM151">
        <f>SUM(AB151+(INDEX('dice roll'!AE151,1)))</f>
        <v>1</v>
      </c>
      <c r="AN151">
        <f>SUM(AB151+(INDEX('dice roll'!AF151,1)))</f>
        <v>1</v>
      </c>
      <c r="AO151">
        <f>SUM(AB151+(INDEX('dice roll'!AG151,1)))</f>
        <v>1</v>
      </c>
    </row>
    <row r="152" spans="26:41" ht="12.75">
      <c r="Z152" s="19" t="s">
        <v>1175</v>
      </c>
      <c r="AA152" s="6">
        <v>1</v>
      </c>
      <c r="AB152" s="6">
        <f>INDEX('floating math'!J2,1)</f>
        <v>1</v>
      </c>
      <c r="AC152" s="6">
        <v>4</v>
      </c>
      <c r="AD152" s="20" t="s">
        <v>943</v>
      </c>
      <c r="AE152" s="6"/>
      <c r="AF152">
        <f>SUM(AB152+(INDEX('dice roll'!X152,1)))</f>
        <v>1</v>
      </c>
      <c r="AG152">
        <f>SUM(AB152+(INDEX('dice roll'!Y152,1)))</f>
        <v>1</v>
      </c>
      <c r="AH152">
        <f>SUM(AB152+(INDEX('dice roll'!Z152,1)))</f>
        <v>1</v>
      </c>
      <c r="AI152">
        <f>SUM(AB152+(INDEX('dice roll'!AA152,1)))</f>
        <v>1</v>
      </c>
      <c r="AJ152">
        <f>SUM(AB152+(INDEX('dice roll'!AB152,1)))</f>
        <v>1</v>
      </c>
      <c r="AK152">
        <f>SUM(AB152+(INDEX('dice roll'!AC152,1)))</f>
        <v>1</v>
      </c>
      <c r="AL152">
        <f>SUM(AB152+(INDEX('dice roll'!AD152,1)))</f>
        <v>1</v>
      </c>
      <c r="AM152">
        <f>SUM(AB152+(INDEX('dice roll'!AE152,1)))</f>
        <v>1</v>
      </c>
      <c r="AN152">
        <f>SUM(AB152+(INDEX('dice roll'!AF152,1)))</f>
        <v>1</v>
      </c>
      <c r="AO152">
        <f>SUM(AB152+(INDEX('dice roll'!AG152,1)))</f>
        <v>1</v>
      </c>
    </row>
    <row r="153" spans="26:41" ht="12.75">
      <c r="Z153" s="19" t="s">
        <v>1176</v>
      </c>
      <c r="AA153" s="6">
        <v>1</v>
      </c>
      <c r="AB153" s="6">
        <f>ROUND(SUM(INDEX('floating math'!J2,1),INDEX('floating math'!J4,1))/2,0)</f>
        <v>1</v>
      </c>
      <c r="AC153" s="6" t="s">
        <v>943</v>
      </c>
      <c r="AD153" s="20" t="s">
        <v>943</v>
      </c>
      <c r="AE153" s="6"/>
      <c r="AF153">
        <f>SUM(AB153+(INDEX('dice roll'!X153,1)))</f>
        <v>1</v>
      </c>
      <c r="AG153">
        <f>SUM(AB153+(INDEX('dice roll'!Y153,1)))</f>
        <v>1</v>
      </c>
      <c r="AH153">
        <f>SUM(AB153+(INDEX('dice roll'!Z153,1)))</f>
        <v>1</v>
      </c>
      <c r="AI153">
        <f>SUM(AB153+(INDEX('dice roll'!AA153,1)))</f>
        <v>1</v>
      </c>
      <c r="AJ153">
        <f>SUM(AB153+(INDEX('dice roll'!AB153,1)))</f>
        <v>1</v>
      </c>
      <c r="AK153">
        <f>SUM(AB153+(INDEX('dice roll'!AC153,1)))</f>
        <v>1</v>
      </c>
      <c r="AL153">
        <f>SUM(AB153+(INDEX('dice roll'!AD153,1)))</f>
        <v>1</v>
      </c>
      <c r="AM153">
        <f>SUM(AB153+(INDEX('dice roll'!AE153,1)))</f>
        <v>1</v>
      </c>
      <c r="AN153">
        <f>SUM(AB153+(INDEX('dice roll'!AF153,1)))</f>
        <v>1</v>
      </c>
      <c r="AO153">
        <f>SUM(AB153+(INDEX('dice roll'!AG153,1)))</f>
        <v>1</v>
      </c>
    </row>
    <row r="154" spans="26:41" ht="12.75">
      <c r="Z154" s="19" t="s">
        <v>1177</v>
      </c>
      <c r="AA154" s="6">
        <v>3</v>
      </c>
      <c r="AB154" s="6">
        <f>ROUND(SUM(INDEX('floating math'!J2,1),INDEX('floating math'!J3,1))/2,0)</f>
        <v>1</v>
      </c>
      <c r="AC154" s="6">
        <v>8</v>
      </c>
      <c r="AD154" s="20" t="s">
        <v>943</v>
      </c>
      <c r="AE154" s="6"/>
      <c r="AF154">
        <f>SUM(AB154+(INDEX('dice roll'!X154,1)))</f>
        <v>1</v>
      </c>
      <c r="AG154">
        <f>SUM(AB154+(INDEX('dice roll'!Y154,1)))</f>
        <v>1</v>
      </c>
      <c r="AH154">
        <f>SUM(AB154+(INDEX('dice roll'!Z154,1)))</f>
        <v>1</v>
      </c>
      <c r="AI154">
        <f>SUM(AB154+(INDEX('dice roll'!AA154,1)))</f>
        <v>1</v>
      </c>
      <c r="AJ154">
        <f>SUM(AB154+(INDEX('dice roll'!AB154,1)))</f>
        <v>1</v>
      </c>
      <c r="AK154">
        <f>SUM(AB154+(INDEX('dice roll'!AC154,1)))</f>
        <v>1</v>
      </c>
      <c r="AL154">
        <f>SUM(AB154+(INDEX('dice roll'!AD154,1)))</f>
        <v>1</v>
      </c>
      <c r="AM154">
        <f>SUM(AB154+(INDEX('dice roll'!AE154,1)))</f>
        <v>1</v>
      </c>
      <c r="AN154">
        <f>SUM(AB154+(INDEX('dice roll'!AF154,1)))</f>
        <v>1</v>
      </c>
      <c r="AO154">
        <f>SUM(AB154+(INDEX('dice roll'!AG154,1)))</f>
        <v>1</v>
      </c>
    </row>
    <row r="155" spans="26:41" ht="12.75">
      <c r="Z155" s="19" t="s">
        <v>1178</v>
      </c>
      <c r="AA155" s="6">
        <v>3</v>
      </c>
      <c r="AB155" s="6">
        <f>ROUND(SUM(INDEX('floating math'!J7,1),INDEX('floating math'!J3,1))/2,0)</f>
        <v>1</v>
      </c>
      <c r="AC155" s="6">
        <v>6</v>
      </c>
      <c r="AD155" s="20" t="s">
        <v>943</v>
      </c>
      <c r="AE155" s="6"/>
      <c r="AF155">
        <f>SUM(AB155+(INDEX('dice roll'!X155,1)))</f>
        <v>1</v>
      </c>
      <c r="AG155">
        <f>SUM(AB155+(INDEX('dice roll'!Y155,1)))</f>
        <v>1</v>
      </c>
      <c r="AH155">
        <f>SUM(AB155+(INDEX('dice roll'!Z155,1)))</f>
        <v>1</v>
      </c>
      <c r="AI155">
        <f>SUM(AB155+(INDEX('dice roll'!AA155,1)))</f>
        <v>1</v>
      </c>
      <c r="AJ155">
        <f>SUM(AB155+(INDEX('dice roll'!AB155,1)))</f>
        <v>1</v>
      </c>
      <c r="AK155">
        <f>SUM(AB155+(INDEX('dice roll'!AC155,1)))</f>
        <v>1</v>
      </c>
      <c r="AL155">
        <f>SUM(AB155+(INDEX('dice roll'!AD155,1)))</f>
        <v>1</v>
      </c>
      <c r="AM155">
        <f>SUM(AB155+(INDEX('dice roll'!AE155,1)))</f>
        <v>1</v>
      </c>
      <c r="AN155">
        <f>SUM(AB155+(INDEX('dice roll'!AF155,1)))</f>
        <v>1</v>
      </c>
      <c r="AO155">
        <f>SUM(AB155+(INDEX('dice roll'!AG155,1)))</f>
        <v>1</v>
      </c>
    </row>
    <row r="156" spans="26:41" ht="12.75">
      <c r="Z156" s="19" t="s">
        <v>1179</v>
      </c>
      <c r="AA156" s="6">
        <v>4</v>
      </c>
      <c r="AB156" s="6">
        <f>INDEX('floating math'!J4,1)</f>
        <v>1</v>
      </c>
      <c r="AC156" s="6">
        <v>4</v>
      </c>
      <c r="AD156" s="20" t="s">
        <v>946</v>
      </c>
      <c r="AE156" s="6"/>
      <c r="AF156">
        <f>SUM(AB156+(INDEX('dice roll'!X156,1)))</f>
        <v>1</v>
      </c>
      <c r="AG156">
        <f>SUM(AB156+(INDEX('dice roll'!Y156,1)))</f>
        <v>1</v>
      </c>
      <c r="AH156">
        <f>SUM(AB156+(INDEX('dice roll'!Z156,1)))</f>
        <v>1</v>
      </c>
      <c r="AI156">
        <f>SUM(AB156+(INDEX('dice roll'!AA156,1)))</f>
        <v>1</v>
      </c>
      <c r="AJ156">
        <f>SUM(AB156+(INDEX('dice roll'!AB156,1)))</f>
        <v>1</v>
      </c>
      <c r="AK156">
        <f>SUM(AB156+(INDEX('dice roll'!AC156,1)))</f>
        <v>1</v>
      </c>
      <c r="AL156">
        <f>SUM(AB156+(INDEX('dice roll'!AD156,1)))</f>
        <v>1</v>
      </c>
      <c r="AM156">
        <f>SUM(AB156+(INDEX('dice roll'!AE156,1)))</f>
        <v>1</v>
      </c>
      <c r="AN156">
        <f>SUM(AB156+(INDEX('dice roll'!AF156,1)))</f>
        <v>1</v>
      </c>
      <c r="AO156">
        <f>SUM(AB156+(INDEX('dice roll'!AG156,1)))</f>
        <v>1</v>
      </c>
    </row>
    <row r="157" spans="26:41" ht="12.75">
      <c r="Z157" s="19" t="s">
        <v>1180</v>
      </c>
      <c r="AA157" s="6">
        <v>2</v>
      </c>
      <c r="AB157" s="6">
        <f>INDEX('floating math'!J4,1)</f>
        <v>1</v>
      </c>
      <c r="AC157" s="6">
        <v>6</v>
      </c>
      <c r="AD157" s="20" t="s">
        <v>943</v>
      </c>
      <c r="AE157" s="6"/>
      <c r="AF157">
        <f>SUM(AB157+(INDEX('dice roll'!X157,1)))</f>
        <v>1</v>
      </c>
      <c r="AG157">
        <f>SUM(AB157+(INDEX('dice roll'!Y157,1)))</f>
        <v>1</v>
      </c>
      <c r="AH157">
        <f>SUM(AB157+(INDEX('dice roll'!Z157,1)))</f>
        <v>1</v>
      </c>
      <c r="AI157">
        <f>SUM(AB157+(INDEX('dice roll'!AA157,1)))</f>
        <v>1</v>
      </c>
      <c r="AJ157">
        <f>SUM(AB157+(INDEX('dice roll'!AB157,1)))</f>
        <v>1</v>
      </c>
      <c r="AK157">
        <f>SUM(AB157+(INDEX('dice roll'!AC157,1)))</f>
        <v>1</v>
      </c>
      <c r="AL157">
        <f>SUM(AB157+(INDEX('dice roll'!AD157,1)))</f>
        <v>1</v>
      </c>
      <c r="AM157">
        <f>SUM(AB157+(INDEX('dice roll'!AE157,1)))</f>
        <v>1</v>
      </c>
      <c r="AN157">
        <f>SUM(AB157+(INDEX('dice roll'!AF157,1)))</f>
        <v>1</v>
      </c>
      <c r="AO157">
        <f>SUM(AB157+(INDEX('dice roll'!AG157,1)))</f>
        <v>1</v>
      </c>
    </row>
    <row r="158" spans="26:41" ht="12.75">
      <c r="Z158" s="19" t="s">
        <v>1181</v>
      </c>
      <c r="AA158" s="6">
        <v>2</v>
      </c>
      <c r="AB158" s="6">
        <f>INDEX('floating math'!J4,1)</f>
        <v>1</v>
      </c>
      <c r="AC158" s="6">
        <v>4</v>
      </c>
      <c r="AD158" s="20" t="s">
        <v>943</v>
      </c>
      <c r="AE158" s="6"/>
      <c r="AF158">
        <f>SUM(AB158+(INDEX('dice roll'!X158,1)))</f>
        <v>1</v>
      </c>
      <c r="AG158">
        <f>SUM(AB158+(INDEX('dice roll'!Y158,1)))</f>
        <v>1</v>
      </c>
      <c r="AH158">
        <f>SUM(AB158+(INDEX('dice roll'!Z158,1)))</f>
        <v>1</v>
      </c>
      <c r="AI158">
        <f>SUM(AB158+(INDEX('dice roll'!AA158,1)))</f>
        <v>1</v>
      </c>
      <c r="AJ158">
        <f>SUM(AB158+(INDEX('dice roll'!AB158,1)))</f>
        <v>1</v>
      </c>
      <c r="AK158">
        <f>SUM(AB158+(INDEX('dice roll'!AC158,1)))</f>
        <v>1</v>
      </c>
      <c r="AL158">
        <f>SUM(AB158+(INDEX('dice roll'!AD158,1)))</f>
        <v>1</v>
      </c>
      <c r="AM158">
        <f>SUM(AB158+(INDEX('dice roll'!AE158,1)))</f>
        <v>1</v>
      </c>
      <c r="AN158">
        <f>SUM(AB158+(INDEX('dice roll'!AF158,1)))</f>
        <v>1</v>
      </c>
      <c r="AO158">
        <f>SUM(AB158+(INDEX('dice roll'!AG158,1)))</f>
        <v>1</v>
      </c>
    </row>
    <row r="159" spans="26:41" ht="12.75">
      <c r="Z159" s="19" t="s">
        <v>1182</v>
      </c>
      <c r="AA159" s="6">
        <v>1</v>
      </c>
      <c r="AB159" s="6">
        <f>INDEX('floating math'!J4,1)</f>
        <v>1</v>
      </c>
      <c r="AC159" s="6">
        <v>6</v>
      </c>
      <c r="AD159" s="20" t="s">
        <v>943</v>
      </c>
      <c r="AE159" s="6"/>
      <c r="AF159">
        <f>SUM(AB159+(INDEX('dice roll'!X159,1)))</f>
        <v>1</v>
      </c>
      <c r="AG159">
        <f>SUM(AB159+(INDEX('dice roll'!Y159,1)))</f>
        <v>1</v>
      </c>
      <c r="AH159">
        <f>SUM(AB159+(INDEX('dice roll'!Z159,1)))</f>
        <v>1</v>
      </c>
      <c r="AI159">
        <f>SUM(AB159+(INDEX('dice roll'!AA159,1)))</f>
        <v>1</v>
      </c>
      <c r="AJ159">
        <f>SUM(AB159+(INDEX('dice roll'!AB159,1)))</f>
        <v>1</v>
      </c>
      <c r="AK159">
        <f>SUM(AB159+(INDEX('dice roll'!AC159,1)))</f>
        <v>1</v>
      </c>
      <c r="AL159">
        <f>SUM(AB159+(INDEX('dice roll'!AD159,1)))</f>
        <v>1</v>
      </c>
      <c r="AM159">
        <f>SUM(AB159+(INDEX('dice roll'!AE159,1)))</f>
        <v>1</v>
      </c>
      <c r="AN159">
        <f>SUM(AB159+(INDEX('dice roll'!AF159,1)))</f>
        <v>1</v>
      </c>
      <c r="AO159">
        <f>SUM(AB159+(INDEX('dice roll'!AG159,1)))</f>
        <v>1</v>
      </c>
    </row>
    <row r="160" spans="26:41" ht="12.75">
      <c r="Z160" s="19" t="s">
        <v>1183</v>
      </c>
      <c r="AA160" s="6">
        <v>3</v>
      </c>
      <c r="AB160" s="6">
        <f>INDEX('floating math'!J4,1)</f>
        <v>1</v>
      </c>
      <c r="AC160" s="6">
        <v>8</v>
      </c>
      <c r="AD160" s="20" t="s">
        <v>943</v>
      </c>
      <c r="AE160" s="6"/>
      <c r="AF160">
        <f>SUM(AB160+(INDEX('dice roll'!X160,1)))</f>
        <v>1</v>
      </c>
      <c r="AG160">
        <f>SUM(AB160+(INDEX('dice roll'!Y160,1)))</f>
        <v>1</v>
      </c>
      <c r="AH160">
        <f>SUM(AB160+(INDEX('dice roll'!Z160,1)))</f>
        <v>1</v>
      </c>
      <c r="AI160">
        <f>SUM(AB160+(INDEX('dice roll'!AA160,1)))</f>
        <v>1</v>
      </c>
      <c r="AJ160">
        <f>SUM(AB160+(INDEX('dice roll'!AB160,1)))</f>
        <v>1</v>
      </c>
      <c r="AK160">
        <f>SUM(AB160+(INDEX('dice roll'!AC160,1)))</f>
        <v>1</v>
      </c>
      <c r="AL160">
        <f>SUM(AB160+(INDEX('dice roll'!AD160,1)))</f>
        <v>1</v>
      </c>
      <c r="AM160">
        <f>SUM(AB160+(INDEX('dice roll'!AE160,1)))</f>
        <v>1</v>
      </c>
      <c r="AN160">
        <f>SUM(AB160+(INDEX('dice roll'!AF160,1)))</f>
        <v>1</v>
      </c>
      <c r="AO160">
        <f>SUM(AB160+(INDEX('dice roll'!AG160,1)))</f>
        <v>1</v>
      </c>
    </row>
    <row r="161" spans="26:41" ht="12.75">
      <c r="Z161" s="19" t="s">
        <v>1184</v>
      </c>
      <c r="AA161" s="6">
        <v>2</v>
      </c>
      <c r="AB161" s="6">
        <f>ROUND(SUM(INDEX('floating math'!J2,1),INDEX('floating math'!J5,1),INDEX('floating math'!J4,1))/3,0)</f>
        <v>1</v>
      </c>
      <c r="AC161" s="6">
        <v>6</v>
      </c>
      <c r="AD161" s="20" t="s">
        <v>946</v>
      </c>
      <c r="AE161" s="6"/>
      <c r="AF161">
        <f>SUM(AB161+(INDEX('dice roll'!X161,1)))</f>
        <v>1</v>
      </c>
      <c r="AG161">
        <f>SUM(AB161+(INDEX('dice roll'!Y161,1)))</f>
        <v>1</v>
      </c>
      <c r="AH161">
        <f>SUM(AB161+(INDEX('dice roll'!Z161,1)))</f>
        <v>1</v>
      </c>
      <c r="AI161">
        <f>SUM(AB161+(INDEX('dice roll'!AA161,1)))</f>
        <v>1</v>
      </c>
      <c r="AJ161">
        <f>SUM(AB161+(INDEX('dice roll'!AB161,1)))</f>
        <v>1</v>
      </c>
      <c r="AK161">
        <f>SUM(AB161+(INDEX('dice roll'!AC161,1)))</f>
        <v>1</v>
      </c>
      <c r="AL161">
        <f>SUM(AB161+(INDEX('dice roll'!AD161,1)))</f>
        <v>1</v>
      </c>
      <c r="AM161">
        <f>SUM(AB161+(INDEX('dice roll'!AE161,1)))</f>
        <v>1</v>
      </c>
      <c r="AN161">
        <f>SUM(AB161+(INDEX('dice roll'!AF161,1)))</f>
        <v>1</v>
      </c>
      <c r="AO161">
        <f>SUM(AB161+(INDEX('dice roll'!AG161,1)))</f>
        <v>1</v>
      </c>
    </row>
    <row r="162" spans="26:41" ht="12.75">
      <c r="Z162" s="19" t="s">
        <v>1185</v>
      </c>
      <c r="AA162" s="6">
        <v>2</v>
      </c>
      <c r="AB162" s="6">
        <f>INDEX('floating math'!J3,1)</f>
        <v>1</v>
      </c>
      <c r="AC162" s="6">
        <v>4</v>
      </c>
      <c r="AD162" s="20" t="s">
        <v>946</v>
      </c>
      <c r="AE162" s="6"/>
      <c r="AF162">
        <f>SUM(AB162+(INDEX('dice roll'!X162,1)))</f>
        <v>1</v>
      </c>
      <c r="AG162">
        <f>SUM(AB162+(INDEX('dice roll'!Y162,1)))</f>
        <v>1</v>
      </c>
      <c r="AH162">
        <f>SUM(AB162+(INDEX('dice roll'!Z162,1)))</f>
        <v>1</v>
      </c>
      <c r="AI162">
        <f>SUM(AB162+(INDEX('dice roll'!AA162,1)))</f>
        <v>1</v>
      </c>
      <c r="AJ162">
        <f>SUM(AB162+(INDEX('dice roll'!AB162,1)))</f>
        <v>1</v>
      </c>
      <c r="AK162">
        <f>SUM(AB162+(INDEX('dice roll'!AC162,1)))</f>
        <v>1</v>
      </c>
      <c r="AL162">
        <f>SUM(AB162+(INDEX('dice roll'!AD162,1)))</f>
        <v>1</v>
      </c>
      <c r="AM162">
        <f>SUM(AB162+(INDEX('dice roll'!AE162,1)))</f>
        <v>1</v>
      </c>
      <c r="AN162">
        <f>SUM(AB162+(INDEX('dice roll'!AF162,1)))</f>
        <v>1</v>
      </c>
      <c r="AO162">
        <f>SUM(AB162+(INDEX('dice roll'!AG162,1)))</f>
        <v>1</v>
      </c>
    </row>
    <row r="163" spans="26:41" ht="12.75">
      <c r="Z163" s="19" t="s">
        <v>1186</v>
      </c>
      <c r="AA163" s="6">
        <v>2</v>
      </c>
      <c r="AB163" s="6">
        <f>INDEX('floating math'!J4,1)</f>
        <v>1</v>
      </c>
      <c r="AC163" s="6">
        <v>6</v>
      </c>
      <c r="AD163" s="20" t="s">
        <v>943</v>
      </c>
      <c r="AE163" s="6"/>
      <c r="AF163">
        <f>SUM(AB163+(INDEX('dice roll'!X163,1)))</f>
        <v>1</v>
      </c>
      <c r="AG163">
        <f>SUM(AB163+(INDEX('dice roll'!Y163,1)))</f>
        <v>1</v>
      </c>
      <c r="AH163">
        <f>SUM(AB163+(INDEX('dice roll'!Z163,1)))</f>
        <v>1</v>
      </c>
      <c r="AI163">
        <f>SUM(AB163+(INDEX('dice roll'!AA163,1)))</f>
        <v>1</v>
      </c>
      <c r="AJ163">
        <f>SUM(AB163+(INDEX('dice roll'!AB163,1)))</f>
        <v>1</v>
      </c>
      <c r="AK163">
        <f>SUM(AB163+(INDEX('dice roll'!AC163,1)))</f>
        <v>1</v>
      </c>
      <c r="AL163">
        <f>SUM(AB163+(INDEX('dice roll'!AD163,1)))</f>
        <v>1</v>
      </c>
      <c r="AM163">
        <f>SUM(AB163+(INDEX('dice roll'!AE163,1)))</f>
        <v>1</v>
      </c>
      <c r="AN163">
        <f>SUM(AB163+(INDEX('dice roll'!AF163,1)))</f>
        <v>1</v>
      </c>
      <c r="AO163">
        <f>SUM(AB163+(INDEX('dice roll'!AG163,1)))</f>
        <v>1</v>
      </c>
    </row>
    <row r="164" spans="26:41" ht="12.75">
      <c r="Z164" s="19" t="s">
        <v>1187</v>
      </c>
      <c r="AA164" s="6">
        <v>1</v>
      </c>
      <c r="AB164" s="6">
        <f>ROUND(SUM(INDEX('floating math'!J2,1),INDEX('floating math'!J5,1),INDEX('floating math'!J3,1))/3,0)</f>
        <v>1</v>
      </c>
      <c r="AC164" s="6">
        <v>8</v>
      </c>
      <c r="AD164" s="20" t="s">
        <v>943</v>
      </c>
      <c r="AE164" s="6"/>
      <c r="AF164">
        <f>SUM(AB164+(INDEX('dice roll'!X164,1)))</f>
        <v>1</v>
      </c>
      <c r="AG164">
        <f>SUM(AB164+(INDEX('dice roll'!Y164,1)))</f>
        <v>1</v>
      </c>
      <c r="AH164">
        <f>SUM(AB164+(INDEX('dice roll'!Z164,1)))</f>
        <v>1</v>
      </c>
      <c r="AI164">
        <f>SUM(AB164+(INDEX('dice roll'!AA164,1)))</f>
        <v>1</v>
      </c>
      <c r="AJ164">
        <f>SUM(AB164+(INDEX('dice roll'!AB164,1)))</f>
        <v>1</v>
      </c>
      <c r="AK164">
        <f>SUM(AB164+(INDEX('dice roll'!AC164,1)))</f>
        <v>1</v>
      </c>
      <c r="AL164">
        <f>SUM(AB164+(INDEX('dice roll'!AD164,1)))</f>
        <v>1</v>
      </c>
      <c r="AM164">
        <f>SUM(AB164+(INDEX('dice roll'!AE164,1)))</f>
        <v>1</v>
      </c>
      <c r="AN164">
        <f>SUM(AB164+(INDEX('dice roll'!AF164,1)))</f>
        <v>1</v>
      </c>
      <c r="AO164">
        <f>SUM(AB164+(INDEX('dice roll'!AG164,1)))</f>
        <v>1</v>
      </c>
    </row>
    <row r="165" spans="26:41" ht="12.75">
      <c r="Z165" s="19" t="s">
        <v>1188</v>
      </c>
      <c r="AA165" s="6">
        <v>2</v>
      </c>
      <c r="AB165" s="6">
        <f>INDEX('floating math'!J3,1)</f>
        <v>1</v>
      </c>
      <c r="AC165" s="6">
        <v>6</v>
      </c>
      <c r="AD165" s="20" t="s">
        <v>943</v>
      </c>
      <c r="AE165" s="6"/>
      <c r="AF165">
        <f>SUM(AB165+(INDEX('dice roll'!X165,1)))</f>
        <v>1</v>
      </c>
      <c r="AG165">
        <f>SUM(AB165+(INDEX('dice roll'!Y165,1)))</f>
        <v>1</v>
      </c>
      <c r="AH165">
        <f>SUM(AB165+(INDEX('dice roll'!Z165,1)))</f>
        <v>1</v>
      </c>
      <c r="AI165">
        <f>SUM(AB165+(INDEX('dice roll'!AA165,1)))</f>
        <v>1</v>
      </c>
      <c r="AJ165">
        <f>SUM(AB165+(INDEX('dice roll'!AB165,1)))</f>
        <v>1</v>
      </c>
      <c r="AK165">
        <f>SUM(AB165+(INDEX('dice roll'!AC165,1)))</f>
        <v>1</v>
      </c>
      <c r="AL165">
        <f>SUM(AB165+(INDEX('dice roll'!AD165,1)))</f>
        <v>1</v>
      </c>
      <c r="AM165">
        <f>SUM(AB165+(INDEX('dice roll'!AE165,1)))</f>
        <v>1</v>
      </c>
      <c r="AN165">
        <f>SUM(AB165+(INDEX('dice roll'!AF165,1)))</f>
        <v>1</v>
      </c>
      <c r="AO165">
        <f>SUM(AB165+(INDEX('dice roll'!AG165,1)))</f>
        <v>1</v>
      </c>
    </row>
    <row r="166" spans="26:41" ht="12.75">
      <c r="Z166" s="19" t="s">
        <v>1189</v>
      </c>
      <c r="AA166" s="6">
        <v>3</v>
      </c>
      <c r="AB166" s="6">
        <f>ROUND(SUM(INDEX('floating math'!J7,1),INDEX('floating math'!J3,1))/2,0)</f>
        <v>1</v>
      </c>
      <c r="AC166" s="6">
        <v>6</v>
      </c>
      <c r="AD166" s="20" t="s">
        <v>943</v>
      </c>
      <c r="AE166" s="6"/>
      <c r="AF166">
        <f>SUM(AB166+(INDEX('dice roll'!X166,1)))</f>
        <v>1</v>
      </c>
      <c r="AG166">
        <f>SUM(AB166+(INDEX('dice roll'!Y166,1)))</f>
        <v>1</v>
      </c>
      <c r="AH166">
        <f>SUM(AB166+(INDEX('dice roll'!Z166,1)))</f>
        <v>1</v>
      </c>
      <c r="AI166">
        <f>SUM(AB166+(INDEX('dice roll'!AA166,1)))</f>
        <v>1</v>
      </c>
      <c r="AJ166">
        <f>SUM(AB166+(INDEX('dice roll'!AB166,1)))</f>
        <v>1</v>
      </c>
      <c r="AK166">
        <f>SUM(AB166+(INDEX('dice roll'!AC166,1)))</f>
        <v>1</v>
      </c>
      <c r="AL166">
        <f>SUM(AB166+(INDEX('dice roll'!AD166,1)))</f>
        <v>1</v>
      </c>
      <c r="AM166">
        <f>SUM(AB166+(INDEX('dice roll'!AE166,1)))</f>
        <v>1</v>
      </c>
      <c r="AN166">
        <f>SUM(AB166+(INDEX('dice roll'!AF166,1)))</f>
        <v>1</v>
      </c>
      <c r="AO166">
        <f>SUM(AB166+(INDEX('dice roll'!AG166,1)))</f>
        <v>1</v>
      </c>
    </row>
    <row r="167" spans="26:41" ht="12.75">
      <c r="Z167" s="19" t="s">
        <v>1190</v>
      </c>
      <c r="AA167" s="6">
        <v>1</v>
      </c>
      <c r="AB167" s="6">
        <f>INDEX('floating math'!J5,1)</f>
        <v>1</v>
      </c>
      <c r="AC167" s="6" t="s">
        <v>943</v>
      </c>
      <c r="AD167" s="20" t="s">
        <v>943</v>
      </c>
      <c r="AE167" s="6"/>
      <c r="AF167">
        <f>SUM(AB167+(INDEX('dice roll'!X167,1)))</f>
        <v>1</v>
      </c>
      <c r="AG167">
        <f>SUM(AB167+(INDEX('dice roll'!Y167,1)))</f>
        <v>1</v>
      </c>
      <c r="AH167">
        <f>SUM(AB167+(INDEX('dice roll'!Z167,1)))</f>
        <v>1</v>
      </c>
      <c r="AI167">
        <f>SUM(AB167+(INDEX('dice roll'!AA167,1)))</f>
        <v>1</v>
      </c>
      <c r="AJ167">
        <f>SUM(AB167+(INDEX('dice roll'!AB167,1)))</f>
        <v>1</v>
      </c>
      <c r="AK167">
        <f>SUM(AB167+(INDEX('dice roll'!AC167,1)))</f>
        <v>1</v>
      </c>
      <c r="AL167">
        <f>SUM(AB167+(INDEX('dice roll'!AD167,1)))</f>
        <v>1</v>
      </c>
      <c r="AM167">
        <f>SUM(AB167+(INDEX('dice roll'!AE167,1)))</f>
        <v>1</v>
      </c>
      <c r="AN167">
        <f>SUM(AB167+(INDEX('dice roll'!AF167,1)))</f>
        <v>1</v>
      </c>
      <c r="AO167">
        <f>SUM(AB167+(INDEX('dice roll'!AG167,1)))</f>
        <v>1</v>
      </c>
    </row>
    <row r="168" spans="26:41" ht="12.75">
      <c r="Z168" s="19" t="s">
        <v>1191</v>
      </c>
      <c r="AA168" s="6">
        <v>1</v>
      </c>
      <c r="AB168" s="6">
        <f>INDEX('floating math'!J5,1)</f>
        <v>1</v>
      </c>
      <c r="AC168" s="6">
        <v>10</v>
      </c>
      <c r="AD168" s="20" t="s">
        <v>943</v>
      </c>
      <c r="AE168" s="6"/>
      <c r="AF168">
        <f>SUM(AB168+(INDEX('dice roll'!X168,1)))</f>
        <v>1</v>
      </c>
      <c r="AG168">
        <f>SUM(AB168+(INDEX('dice roll'!Y168,1)))</f>
        <v>1</v>
      </c>
      <c r="AH168">
        <f>SUM(AB168+(INDEX('dice roll'!Z168,1)))</f>
        <v>1</v>
      </c>
      <c r="AI168">
        <f>SUM(AB168+(INDEX('dice roll'!AA168,1)))</f>
        <v>1</v>
      </c>
      <c r="AJ168">
        <f>SUM(AB168+(INDEX('dice roll'!AB168,1)))</f>
        <v>1</v>
      </c>
      <c r="AK168">
        <f>SUM(AB168+(INDEX('dice roll'!AC168,1)))</f>
        <v>1</v>
      </c>
      <c r="AL168">
        <f>SUM(AB168+(INDEX('dice roll'!AD168,1)))</f>
        <v>1</v>
      </c>
      <c r="AM168">
        <f>SUM(AB168+(INDEX('dice roll'!AE168,1)))</f>
        <v>1</v>
      </c>
      <c r="AN168">
        <f>SUM(AB168+(INDEX('dice roll'!AF168,1)))</f>
        <v>1</v>
      </c>
      <c r="AO168">
        <f>SUM(AB168+(INDEX('dice roll'!AG168,1)))</f>
        <v>1</v>
      </c>
    </row>
    <row r="169" spans="26:41" ht="12.75">
      <c r="Z169" s="19" t="s">
        <v>1192</v>
      </c>
      <c r="AA169" s="6">
        <v>2</v>
      </c>
      <c r="AB169" s="6">
        <f>INDEX('floating math'!J3,1)</f>
        <v>1</v>
      </c>
      <c r="AC169" s="6">
        <v>4</v>
      </c>
      <c r="AD169" s="20" t="s">
        <v>943</v>
      </c>
      <c r="AE169" s="6"/>
      <c r="AF169">
        <f>SUM(AB169+(INDEX('dice roll'!X169,1)))</f>
        <v>1</v>
      </c>
      <c r="AG169">
        <f>SUM(AB169+(INDEX('dice roll'!Y169,1)))</f>
        <v>1</v>
      </c>
      <c r="AH169">
        <f>SUM(AB169+(INDEX('dice roll'!Z169,1)))</f>
        <v>1</v>
      </c>
      <c r="AI169">
        <f>SUM(AB169+(INDEX('dice roll'!AA169,1)))</f>
        <v>1</v>
      </c>
      <c r="AJ169">
        <f>SUM(AB169+(INDEX('dice roll'!AB169,1)))</f>
        <v>1</v>
      </c>
      <c r="AK169">
        <f>SUM(AB169+(INDEX('dice roll'!AC169,1)))</f>
        <v>1</v>
      </c>
      <c r="AL169">
        <f>SUM(AB169+(INDEX('dice roll'!AD169,1)))</f>
        <v>1</v>
      </c>
      <c r="AM169">
        <f>SUM(AB169+(INDEX('dice roll'!AE169,1)))</f>
        <v>1</v>
      </c>
      <c r="AN169">
        <f>SUM(AB169+(INDEX('dice roll'!AF169,1)))</f>
        <v>1</v>
      </c>
      <c r="AO169">
        <f>SUM(AB169+(INDEX('dice roll'!AG169,1)))</f>
        <v>1</v>
      </c>
    </row>
    <row r="170" spans="26:41" ht="12.75">
      <c r="Z170" s="19" t="s">
        <v>1193</v>
      </c>
      <c r="AA170" s="6">
        <v>2</v>
      </c>
      <c r="AB170" s="6">
        <f>INDEX('floating math'!J3,1)</f>
        <v>1</v>
      </c>
      <c r="AC170" s="6">
        <v>6</v>
      </c>
      <c r="AD170" s="20" t="s">
        <v>943</v>
      </c>
      <c r="AE170" s="6"/>
      <c r="AF170">
        <f>SUM(AB170+(INDEX('dice roll'!X170,1)))</f>
        <v>1</v>
      </c>
      <c r="AG170">
        <f>SUM(AB170+(INDEX('dice roll'!Y170,1)))</f>
        <v>1</v>
      </c>
      <c r="AH170">
        <f>SUM(AB170+(INDEX('dice roll'!Z170,1)))</f>
        <v>1</v>
      </c>
      <c r="AI170">
        <f>SUM(AB170+(INDEX('dice roll'!AA170,1)))</f>
        <v>1</v>
      </c>
      <c r="AJ170">
        <f>SUM(AB170+(INDEX('dice roll'!AB170,1)))</f>
        <v>1</v>
      </c>
      <c r="AK170">
        <f>SUM(AB170+(INDEX('dice roll'!AC170,1)))</f>
        <v>1</v>
      </c>
      <c r="AL170">
        <f>SUM(AB170+(INDEX('dice roll'!AD170,1)))</f>
        <v>1</v>
      </c>
      <c r="AM170">
        <f>SUM(AB170+(INDEX('dice roll'!AE170,1)))</f>
        <v>1</v>
      </c>
      <c r="AN170">
        <f>SUM(AB170+(INDEX('dice roll'!AF170,1)))</f>
        <v>1</v>
      </c>
      <c r="AO170">
        <f>SUM(AB170+(INDEX('dice roll'!AG170,1)))</f>
        <v>1</v>
      </c>
    </row>
    <row r="171" spans="26:41" ht="12.75">
      <c r="Z171" s="19" t="s">
        <v>1194</v>
      </c>
      <c r="AA171" s="6">
        <v>2</v>
      </c>
      <c r="AB171" s="6">
        <f>INDEX('floating math'!J7,1)</f>
        <v>1</v>
      </c>
      <c r="AC171" s="6">
        <v>8</v>
      </c>
      <c r="AD171" s="20" t="s">
        <v>943</v>
      </c>
      <c r="AE171" s="6"/>
      <c r="AF171">
        <f>SUM(AB171+(INDEX('dice roll'!X171,1)))</f>
        <v>1</v>
      </c>
      <c r="AG171">
        <f>SUM(AB171+(INDEX('dice roll'!Y171,1)))</f>
        <v>1</v>
      </c>
      <c r="AH171">
        <f>SUM(AB171+(INDEX('dice roll'!Z171,1)))</f>
        <v>1</v>
      </c>
      <c r="AI171">
        <f>SUM(AB171+(INDEX('dice roll'!AA171,1)))</f>
        <v>1</v>
      </c>
      <c r="AJ171">
        <f>SUM(AB171+(INDEX('dice roll'!AB171,1)))</f>
        <v>1</v>
      </c>
      <c r="AK171">
        <f>SUM(AB171+(INDEX('dice roll'!AC171,1)))</f>
        <v>1</v>
      </c>
      <c r="AL171">
        <f>SUM(AB171+(INDEX('dice roll'!AD171,1)))</f>
        <v>1</v>
      </c>
      <c r="AM171">
        <f>SUM(AB171+(INDEX('dice roll'!AE171,1)))</f>
        <v>1</v>
      </c>
      <c r="AN171">
        <f>SUM(AB171+(INDEX('dice roll'!AF171,1)))</f>
        <v>1</v>
      </c>
      <c r="AO171">
        <f>SUM(AB171+(INDEX('dice roll'!AG171,1)))</f>
        <v>1</v>
      </c>
    </row>
    <row r="172" spans="26:41" ht="12.75">
      <c r="Z172" s="19" t="s">
        <v>1195</v>
      </c>
      <c r="AA172" s="6">
        <v>2</v>
      </c>
      <c r="AB172" s="6">
        <f>ROUND(SUM(INDEX('floating math'!J4,1),INDEX('floating math'!J5,1))/2,0)</f>
        <v>1</v>
      </c>
      <c r="AC172" s="6">
        <v>6</v>
      </c>
      <c r="AD172" s="20" t="s">
        <v>946</v>
      </c>
      <c r="AE172" s="6"/>
      <c r="AF172">
        <f>SUM(AB172+(INDEX('dice roll'!X172,1)))</f>
        <v>1</v>
      </c>
      <c r="AG172">
        <f>SUM(AB172+(INDEX('dice roll'!Y172,1)))</f>
        <v>1</v>
      </c>
      <c r="AH172">
        <f>SUM(AB172+(INDEX('dice roll'!Z172,1)))</f>
        <v>1</v>
      </c>
      <c r="AI172">
        <f>SUM(AB172+(INDEX('dice roll'!AA172,1)))</f>
        <v>1</v>
      </c>
      <c r="AJ172">
        <f>SUM(AB172+(INDEX('dice roll'!AB172,1)))</f>
        <v>1</v>
      </c>
      <c r="AK172">
        <f>SUM(AB172+(INDEX('dice roll'!AC172,1)))</f>
        <v>1</v>
      </c>
      <c r="AL172">
        <f>SUM(AB172+(INDEX('dice roll'!AD172,1)))</f>
        <v>1</v>
      </c>
      <c r="AM172">
        <f>SUM(AB172+(INDEX('dice roll'!AE172,1)))</f>
        <v>1</v>
      </c>
      <c r="AN172">
        <f>SUM(AB172+(INDEX('dice roll'!AF172,1)))</f>
        <v>1</v>
      </c>
      <c r="AO172">
        <f>SUM(AB172+(INDEX('dice roll'!AG172,1)))</f>
        <v>1</v>
      </c>
    </row>
    <row r="173" spans="26:41" ht="12.75">
      <c r="Z173" s="19" t="s">
        <v>1196</v>
      </c>
      <c r="AA173" s="6">
        <v>1</v>
      </c>
      <c r="AB173" s="6">
        <f>ROUND(SUM(INDEX('floating math'!J4,1),INDEX('floating math'!J5,1))/2,0)</f>
        <v>1</v>
      </c>
      <c r="AC173" s="6">
        <v>8</v>
      </c>
      <c r="AD173" s="20" t="s">
        <v>943</v>
      </c>
      <c r="AE173" s="6"/>
      <c r="AF173">
        <f>SUM(AB173+(INDEX('dice roll'!X173,1)))</f>
        <v>1</v>
      </c>
      <c r="AG173">
        <f>SUM(AB173+(INDEX('dice roll'!Y173,1)))</f>
        <v>1</v>
      </c>
      <c r="AH173">
        <f>SUM(AB173+(INDEX('dice roll'!Z173,1)))</f>
        <v>1</v>
      </c>
      <c r="AI173">
        <f>SUM(AB173+(INDEX('dice roll'!AA173,1)))</f>
        <v>1</v>
      </c>
      <c r="AJ173">
        <f>SUM(AB173+(INDEX('dice roll'!AB173,1)))</f>
        <v>1</v>
      </c>
      <c r="AK173">
        <f>SUM(AB173+(INDEX('dice roll'!AC173,1)))</f>
        <v>1</v>
      </c>
      <c r="AL173">
        <f>SUM(AB173+(INDEX('dice roll'!AD173,1)))</f>
        <v>1</v>
      </c>
      <c r="AM173">
        <f>SUM(AB173+(INDEX('dice roll'!AE173,1)))</f>
        <v>1</v>
      </c>
      <c r="AN173">
        <f>SUM(AB173+(INDEX('dice roll'!AF173,1)))</f>
        <v>1</v>
      </c>
      <c r="AO173">
        <f>SUM(AB173+(INDEX('dice roll'!AG173,1)))</f>
        <v>1</v>
      </c>
    </row>
    <row r="174" spans="26:41" ht="12.75">
      <c r="Z174" s="19" t="s">
        <v>1197</v>
      </c>
      <c r="AA174" s="6">
        <v>2</v>
      </c>
      <c r="AB174" s="6">
        <f>ROUND(SUM(INDEX('floating math'!J5,1),INDEX('floating math'!J7,1))/2,0)</f>
        <v>1</v>
      </c>
      <c r="AC174" s="6">
        <v>4</v>
      </c>
      <c r="AD174" s="20" t="s">
        <v>943</v>
      </c>
      <c r="AE174" s="6"/>
      <c r="AF174">
        <f>SUM(AB174+(INDEX('dice roll'!X174,1)))</f>
        <v>1</v>
      </c>
      <c r="AG174">
        <f>SUM(AB174+(INDEX('dice roll'!Y174,1)))</f>
        <v>1</v>
      </c>
      <c r="AH174">
        <f>SUM(AB174+(INDEX('dice roll'!Z174,1)))</f>
        <v>1</v>
      </c>
      <c r="AI174">
        <f>SUM(AB174+(INDEX('dice roll'!AA174,1)))</f>
        <v>1</v>
      </c>
      <c r="AJ174">
        <f>SUM(AB174+(INDEX('dice roll'!AB174,1)))</f>
        <v>1</v>
      </c>
      <c r="AK174">
        <f>SUM(AB174+(INDEX('dice roll'!AC174,1)))</f>
        <v>1</v>
      </c>
      <c r="AL174">
        <f>SUM(AB174+(INDEX('dice roll'!AD174,1)))</f>
        <v>1</v>
      </c>
      <c r="AM174">
        <f>SUM(AB174+(INDEX('dice roll'!AE174,1)))</f>
        <v>1</v>
      </c>
      <c r="AN174">
        <f>SUM(AB174+(INDEX('dice roll'!AF174,1)))</f>
        <v>1</v>
      </c>
      <c r="AO174">
        <f>SUM(AB174+(INDEX('dice roll'!AG174,1)))</f>
        <v>1</v>
      </c>
    </row>
    <row r="175" spans="26:41" ht="12.75">
      <c r="Z175" s="19" t="s">
        <v>1198</v>
      </c>
      <c r="AA175" s="6">
        <v>1</v>
      </c>
      <c r="AB175" s="6">
        <f>INDEX('floating math'!J5,1)</f>
        <v>1</v>
      </c>
      <c r="AC175" s="6">
        <v>8</v>
      </c>
      <c r="AD175" s="20" t="s">
        <v>943</v>
      </c>
      <c r="AE175" s="6"/>
      <c r="AF175">
        <f>SUM(AB175+(INDEX('dice roll'!X175,1)))</f>
        <v>1</v>
      </c>
      <c r="AG175">
        <f>SUM(AB175+(INDEX('dice roll'!Y175,1)))</f>
        <v>1</v>
      </c>
      <c r="AH175">
        <f>SUM(AB175+(INDEX('dice roll'!Z175,1)))</f>
        <v>1</v>
      </c>
      <c r="AI175">
        <f>SUM(AB175+(INDEX('dice roll'!AA175,1)))</f>
        <v>1</v>
      </c>
      <c r="AJ175">
        <f>SUM(AB175+(INDEX('dice roll'!AB175,1)))</f>
        <v>1</v>
      </c>
      <c r="AK175">
        <f>SUM(AB175+(INDEX('dice roll'!AC175,1)))</f>
        <v>1</v>
      </c>
      <c r="AL175">
        <f>SUM(AB175+(INDEX('dice roll'!AD175,1)))</f>
        <v>1</v>
      </c>
      <c r="AM175">
        <f>SUM(AB175+(INDEX('dice roll'!AE175,1)))</f>
        <v>1</v>
      </c>
      <c r="AN175">
        <f>SUM(AB175+(INDEX('dice roll'!AF175,1)))</f>
        <v>1</v>
      </c>
      <c r="AO175">
        <f>SUM(AB175+(INDEX('dice roll'!AG175,1)))</f>
        <v>1</v>
      </c>
    </row>
    <row r="176" spans="26:41" ht="12.75">
      <c r="Z176" s="19" t="s">
        <v>1199</v>
      </c>
      <c r="AA176" s="6">
        <v>1</v>
      </c>
      <c r="AB176" s="6">
        <f>INDEX('floating math'!J6,1)</f>
        <v>1</v>
      </c>
      <c r="AC176" s="6">
        <v>8</v>
      </c>
      <c r="AD176" s="20" t="s">
        <v>943</v>
      </c>
      <c r="AE176" s="6"/>
      <c r="AF176">
        <f>SUM(AB176+(INDEX('dice roll'!X176,1)))</f>
        <v>1</v>
      </c>
      <c r="AG176">
        <f>SUM(AB176+(INDEX('dice roll'!Y176,1)))</f>
        <v>1</v>
      </c>
      <c r="AH176">
        <f>SUM(AB176+(INDEX('dice roll'!Z176,1)))</f>
        <v>1</v>
      </c>
      <c r="AI176">
        <f>SUM(AB176+(INDEX('dice roll'!AA176,1)))</f>
        <v>1</v>
      </c>
      <c r="AJ176">
        <f>SUM(AB176+(INDEX('dice roll'!AB176,1)))</f>
        <v>1</v>
      </c>
      <c r="AK176">
        <f>SUM(AB176+(INDEX('dice roll'!AC176,1)))</f>
        <v>1</v>
      </c>
      <c r="AL176">
        <f>SUM(AB176+(INDEX('dice roll'!AD176,1)))</f>
        <v>1</v>
      </c>
      <c r="AM176">
        <f>SUM(AB176+(INDEX('dice roll'!AE176,1)))</f>
        <v>1</v>
      </c>
      <c r="AN176">
        <f>SUM(AB176+(INDEX('dice roll'!AF176,1)))</f>
        <v>1</v>
      </c>
      <c r="AO176">
        <f>SUM(AB176+(INDEX('dice roll'!AG176,1)))</f>
        <v>1</v>
      </c>
    </row>
    <row r="177" spans="26:41" ht="12.75">
      <c r="Z177" s="19" t="s">
        <v>1200</v>
      </c>
      <c r="AA177" s="6">
        <v>5</v>
      </c>
      <c r="AB177" s="6">
        <f>INDEX('floating math'!J5,1)</f>
        <v>1</v>
      </c>
      <c r="AC177" s="6">
        <v>6</v>
      </c>
      <c r="AD177" s="20" t="s">
        <v>943</v>
      </c>
      <c r="AE177" s="6"/>
      <c r="AF177">
        <f>SUM(AB177+(INDEX('dice roll'!X177,1)))</f>
        <v>1</v>
      </c>
      <c r="AG177">
        <f>SUM(AB177+(INDEX('dice roll'!Y177,1)))</f>
        <v>1</v>
      </c>
      <c r="AH177">
        <f>SUM(AB177+(INDEX('dice roll'!Z177,1)))</f>
        <v>1</v>
      </c>
      <c r="AI177">
        <f>SUM(AB177+(INDEX('dice roll'!AA177,1)))</f>
        <v>1</v>
      </c>
      <c r="AJ177">
        <f>SUM(AB177+(INDEX('dice roll'!AB177,1)))</f>
        <v>1</v>
      </c>
      <c r="AK177">
        <f>SUM(AB177+(INDEX('dice roll'!AC177,1)))</f>
        <v>1</v>
      </c>
      <c r="AL177">
        <f>SUM(AB177+(INDEX('dice roll'!AD177,1)))</f>
        <v>1</v>
      </c>
      <c r="AM177">
        <f>SUM(AB177+(INDEX('dice roll'!AE177,1)))</f>
        <v>1</v>
      </c>
      <c r="AN177">
        <f>SUM(AB177+(INDEX('dice roll'!AF177,1)))</f>
        <v>1</v>
      </c>
      <c r="AO177">
        <f>SUM(AB177+(INDEX('dice roll'!AG177,1)))</f>
        <v>1</v>
      </c>
    </row>
    <row r="178" spans="26:41" ht="12.75">
      <c r="Z178" s="19" t="s">
        <v>1201</v>
      </c>
      <c r="AA178" s="6">
        <v>2</v>
      </c>
      <c r="AB178" s="6">
        <f>INDEX('floating math'!J5,1)</f>
        <v>1</v>
      </c>
      <c r="AC178" s="6">
        <v>12</v>
      </c>
      <c r="AD178" s="20" t="s">
        <v>943</v>
      </c>
      <c r="AE178" s="6"/>
      <c r="AF178">
        <f>SUM(AB178+(INDEX('dice roll'!X178,1)))</f>
        <v>1</v>
      </c>
      <c r="AG178">
        <f>SUM(AB178+(INDEX('dice roll'!Y178,1)))</f>
        <v>1</v>
      </c>
      <c r="AH178">
        <f>SUM(AB178+(INDEX('dice roll'!Z178,1)))</f>
        <v>1</v>
      </c>
      <c r="AI178">
        <f>SUM(AB178+(INDEX('dice roll'!AA178,1)))</f>
        <v>1</v>
      </c>
      <c r="AJ178">
        <f>SUM(AB178+(INDEX('dice roll'!AB178,1)))</f>
        <v>1</v>
      </c>
      <c r="AK178">
        <f>SUM(AB178+(INDEX('dice roll'!AC178,1)))</f>
        <v>1</v>
      </c>
      <c r="AL178">
        <f>SUM(AB178+(INDEX('dice roll'!AD178,1)))</f>
        <v>1</v>
      </c>
      <c r="AM178">
        <f>SUM(AB178+(INDEX('dice roll'!AE178,1)))</f>
        <v>1</v>
      </c>
      <c r="AN178">
        <f>SUM(AB178+(INDEX('dice roll'!AF178,1)))</f>
        <v>1</v>
      </c>
      <c r="AO178">
        <f>SUM(AB178+(INDEX('dice roll'!AG178,1)))</f>
        <v>1</v>
      </c>
    </row>
    <row r="179" spans="26:41" ht="12.75">
      <c r="Z179" s="19" t="s">
        <v>1202</v>
      </c>
      <c r="AA179" s="6">
        <v>1</v>
      </c>
      <c r="AB179" s="6">
        <f>ROUND(SUM(INDEX('floating math'!J8,1),INDEX('floating math'!J7,1))/2,0)</f>
        <v>-4</v>
      </c>
      <c r="AC179" s="6">
        <v>6</v>
      </c>
      <c r="AD179" s="20" t="s">
        <v>943</v>
      </c>
      <c r="AE179" s="6"/>
      <c r="AF179">
        <f>SUM(AB179+(INDEX('dice roll'!X179,1)))</f>
        <v>-4</v>
      </c>
      <c r="AG179">
        <f>SUM(AB179+(INDEX('dice roll'!Y179,1)))</f>
        <v>-4</v>
      </c>
      <c r="AH179">
        <f>SUM(AB179+(INDEX('dice roll'!Z179,1)))</f>
        <v>-4</v>
      </c>
      <c r="AI179">
        <f>SUM(AB179+(INDEX('dice roll'!AA179,1)))</f>
        <v>-4</v>
      </c>
      <c r="AJ179">
        <f>SUM(AB179+(INDEX('dice roll'!AB179,1)))</f>
        <v>-4</v>
      </c>
      <c r="AK179">
        <f>SUM(AB179+(INDEX('dice roll'!AC179,1)))</f>
        <v>-4</v>
      </c>
      <c r="AL179">
        <f>SUM(AB179+(INDEX('dice roll'!AD179,1)))</f>
        <v>-4</v>
      </c>
      <c r="AM179">
        <f>SUM(AB179+(INDEX('dice roll'!AE179,1)))</f>
        <v>-4</v>
      </c>
      <c r="AN179">
        <f>SUM(AB179+(INDEX('dice roll'!AF179,1)))</f>
        <v>-4</v>
      </c>
      <c r="AO179">
        <f>SUM(AB179+(INDEX('dice roll'!AG179,1)))</f>
        <v>-4</v>
      </c>
    </row>
    <row r="180" spans="26:41" ht="12.75">
      <c r="Z180" s="19" t="s">
        <v>1203</v>
      </c>
      <c r="AA180" s="6">
        <v>1</v>
      </c>
      <c r="AB180" s="6">
        <f>INDEX('floating math'!J5,1)</f>
        <v>1</v>
      </c>
      <c r="AC180" s="6">
        <v>8</v>
      </c>
      <c r="AD180" s="20" t="s">
        <v>943</v>
      </c>
      <c r="AE180" s="6"/>
      <c r="AF180">
        <f>SUM(AB180+(INDEX('dice roll'!X180,1)))</f>
        <v>1</v>
      </c>
      <c r="AG180">
        <f>SUM(AB180+(INDEX('dice roll'!Y180,1)))</f>
        <v>1</v>
      </c>
      <c r="AH180">
        <f>SUM(AB180+(INDEX('dice roll'!Z180,1)))</f>
        <v>1</v>
      </c>
      <c r="AI180">
        <f>SUM(AB180+(INDEX('dice roll'!AA180,1)))</f>
        <v>1</v>
      </c>
      <c r="AJ180">
        <f>SUM(AB180+(INDEX('dice roll'!AB180,1)))</f>
        <v>1</v>
      </c>
      <c r="AK180">
        <f>SUM(AB180+(INDEX('dice roll'!AC180,1)))</f>
        <v>1</v>
      </c>
      <c r="AL180">
        <f>SUM(AB180+(INDEX('dice roll'!AD180,1)))</f>
        <v>1</v>
      </c>
      <c r="AM180">
        <f>SUM(AB180+(INDEX('dice roll'!AE180,1)))</f>
        <v>1</v>
      </c>
      <c r="AN180">
        <f>SUM(AB180+(INDEX('dice roll'!AF180,1)))</f>
        <v>1</v>
      </c>
      <c r="AO180">
        <f>SUM(AB180+(INDEX('dice roll'!AG180,1)))</f>
        <v>1</v>
      </c>
    </row>
    <row r="181" spans="26:41" ht="12.75">
      <c r="Z181" s="19" t="s">
        <v>1204</v>
      </c>
      <c r="AA181" s="6">
        <v>3</v>
      </c>
      <c r="AB181" s="6">
        <f>ROUND(SUM(INDEX('floating math'!J3,1),INDEX('floating math'!J5,1))/2,0)</f>
        <v>1</v>
      </c>
      <c r="AC181" s="6">
        <v>8</v>
      </c>
      <c r="AD181" s="20" t="s">
        <v>946</v>
      </c>
      <c r="AE181" s="6"/>
      <c r="AF181">
        <f>SUM(AB181+(INDEX('dice roll'!X181,1)))</f>
        <v>1</v>
      </c>
      <c r="AG181">
        <f>SUM(AB181+(INDEX('dice roll'!Y181,1)))</f>
        <v>1</v>
      </c>
      <c r="AH181">
        <f>SUM(AB181+(INDEX('dice roll'!Z181,1)))</f>
        <v>1</v>
      </c>
      <c r="AI181">
        <f>SUM(AB181+(INDEX('dice roll'!AA181,1)))</f>
        <v>1</v>
      </c>
      <c r="AJ181">
        <f>SUM(AB181+(INDEX('dice roll'!AB181,1)))</f>
        <v>1</v>
      </c>
      <c r="AK181">
        <f>SUM(AB181+(INDEX('dice roll'!AC181,1)))</f>
        <v>1</v>
      </c>
      <c r="AL181">
        <f>SUM(AB181+(INDEX('dice roll'!AD181,1)))</f>
        <v>1</v>
      </c>
      <c r="AM181">
        <f>SUM(AB181+(INDEX('dice roll'!AE181,1)))</f>
        <v>1</v>
      </c>
      <c r="AN181">
        <f>SUM(AB181+(INDEX('dice roll'!AF181,1)))</f>
        <v>1</v>
      </c>
      <c r="AO181">
        <f>SUM(AB181+(INDEX('dice roll'!AG181,1)))</f>
        <v>1</v>
      </c>
    </row>
    <row r="182" spans="26:41" ht="12.75">
      <c r="Z182" s="19" t="s">
        <v>1205</v>
      </c>
      <c r="AA182" s="6">
        <v>3</v>
      </c>
      <c r="AB182" s="6">
        <f>ROUND(SUM(INDEX('floating math'!J3,1),INDEX('floating math'!J5,1))/2,0)</f>
        <v>1</v>
      </c>
      <c r="AC182" s="6">
        <v>10</v>
      </c>
      <c r="AD182" s="20" t="s">
        <v>946</v>
      </c>
      <c r="AE182" s="6"/>
      <c r="AF182">
        <f>SUM(AB182+(INDEX('dice roll'!X182,1)))</f>
        <v>1</v>
      </c>
      <c r="AG182">
        <f>SUM(AB182+(INDEX('dice roll'!Y182,1)))</f>
        <v>1</v>
      </c>
      <c r="AH182">
        <f>SUM(AB182+(INDEX('dice roll'!Z182,1)))</f>
        <v>1</v>
      </c>
      <c r="AI182">
        <f>SUM(AB182+(INDEX('dice roll'!AA182,1)))</f>
        <v>1</v>
      </c>
      <c r="AJ182">
        <f>SUM(AB182+(INDEX('dice roll'!AB182,1)))</f>
        <v>1</v>
      </c>
      <c r="AK182">
        <f>SUM(AB182+(INDEX('dice roll'!AC182,1)))</f>
        <v>1</v>
      </c>
      <c r="AL182">
        <f>SUM(AB182+(INDEX('dice roll'!AD182,1)))</f>
        <v>1</v>
      </c>
      <c r="AM182">
        <f>SUM(AB182+(INDEX('dice roll'!AE182,1)))</f>
        <v>1</v>
      </c>
      <c r="AN182">
        <f>SUM(AB182+(INDEX('dice roll'!AF182,1)))</f>
        <v>1</v>
      </c>
      <c r="AO182">
        <f>SUM(AB182+(INDEX('dice roll'!AG182,1)))</f>
        <v>1</v>
      </c>
    </row>
    <row r="183" spans="26:41" ht="12.75">
      <c r="Z183" s="19" t="s">
        <v>1206</v>
      </c>
      <c r="AA183" s="6">
        <v>1</v>
      </c>
      <c r="AB183" s="6">
        <f>ROUND(SUM(INDEX('floating math'!J2,1),INDEX('floating math'!J4,1))/2,0)</f>
        <v>1</v>
      </c>
      <c r="AC183" s="6">
        <v>8</v>
      </c>
      <c r="AD183" s="20" t="s">
        <v>943</v>
      </c>
      <c r="AE183" s="6"/>
      <c r="AF183">
        <f>SUM(AB183+(INDEX('dice roll'!X183,1)))</f>
        <v>1</v>
      </c>
      <c r="AG183">
        <f>SUM(AB183+(INDEX('dice roll'!Y183,1)))</f>
        <v>1</v>
      </c>
      <c r="AH183">
        <f>SUM(AB183+(INDEX('dice roll'!Z183,1)))</f>
        <v>1</v>
      </c>
      <c r="AI183">
        <f>SUM(AB183+(INDEX('dice roll'!AA183,1)))</f>
        <v>1</v>
      </c>
      <c r="AJ183">
        <f>SUM(AB183+(INDEX('dice roll'!AB183,1)))</f>
        <v>1</v>
      </c>
      <c r="AK183">
        <f>SUM(AB183+(INDEX('dice roll'!AC183,1)))</f>
        <v>1</v>
      </c>
      <c r="AL183">
        <f>SUM(AB183+(INDEX('dice roll'!AD183,1)))</f>
        <v>1</v>
      </c>
      <c r="AM183">
        <f>SUM(AB183+(INDEX('dice roll'!AE183,1)))</f>
        <v>1</v>
      </c>
      <c r="AN183">
        <f>SUM(AB183+(INDEX('dice roll'!AF183,1)))</f>
        <v>1</v>
      </c>
      <c r="AO183">
        <f>SUM(AB183+(INDEX('dice roll'!AG183,1)))</f>
        <v>1</v>
      </c>
    </row>
    <row r="184" spans="26:41" ht="12.75">
      <c r="Z184" s="19" t="s">
        <v>1207</v>
      </c>
      <c r="AA184" s="6">
        <v>1</v>
      </c>
      <c r="AB184" s="6">
        <f>ROUND(SUM(INDEX('floating math'!J2,1),INDEX('floating math'!J4,1))/2,0)</f>
        <v>1</v>
      </c>
      <c r="AC184" s="6">
        <v>10</v>
      </c>
      <c r="AD184" s="20" t="s">
        <v>943</v>
      </c>
      <c r="AE184" s="6"/>
      <c r="AF184">
        <f>SUM(AB184+(INDEX('dice roll'!X184,1)))</f>
        <v>1</v>
      </c>
      <c r="AG184">
        <f>SUM(AB184+(INDEX('dice roll'!Y184,1)))</f>
        <v>1</v>
      </c>
      <c r="AH184">
        <f>SUM(AB184+(INDEX('dice roll'!Z184,1)))</f>
        <v>1</v>
      </c>
      <c r="AI184">
        <f>SUM(AB184+(INDEX('dice roll'!AA184,1)))</f>
        <v>1</v>
      </c>
      <c r="AJ184">
        <f>SUM(AB184+(INDEX('dice roll'!AB184,1)))</f>
        <v>1</v>
      </c>
      <c r="AK184">
        <f>SUM(AB184+(INDEX('dice roll'!AC184,1)))</f>
        <v>1</v>
      </c>
      <c r="AL184">
        <f>SUM(AB184+(INDEX('dice roll'!AD184,1)))</f>
        <v>1</v>
      </c>
      <c r="AM184">
        <f>SUM(AB184+(INDEX('dice roll'!AE184,1)))</f>
        <v>1</v>
      </c>
      <c r="AN184">
        <f>SUM(AB184+(INDEX('dice roll'!AF184,1)))</f>
        <v>1</v>
      </c>
      <c r="AO184">
        <f>SUM(AB184+(INDEX('dice roll'!AG184,1)))</f>
        <v>1</v>
      </c>
    </row>
    <row r="185" spans="26:41" ht="12.75">
      <c r="Z185" s="19" t="s">
        <v>1208</v>
      </c>
      <c r="AA185" s="6">
        <v>1</v>
      </c>
      <c r="AB185" s="6">
        <f>INDEX('floating math'!J5,1)</f>
        <v>1</v>
      </c>
      <c r="AC185" s="6">
        <v>6</v>
      </c>
      <c r="AD185" s="20" t="s">
        <v>943</v>
      </c>
      <c r="AE185" s="6"/>
      <c r="AF185">
        <f>SUM(AB185+(INDEX('dice roll'!X185,1)))</f>
        <v>1</v>
      </c>
      <c r="AG185">
        <f>SUM(AB185+(INDEX('dice roll'!Y185,1)))</f>
        <v>1</v>
      </c>
      <c r="AH185">
        <f>SUM(AB185+(INDEX('dice roll'!Z185,1)))</f>
        <v>1</v>
      </c>
      <c r="AI185">
        <f>SUM(AB185+(INDEX('dice roll'!AA185,1)))</f>
        <v>1</v>
      </c>
      <c r="AJ185">
        <f>SUM(AB185+(INDEX('dice roll'!AB185,1)))</f>
        <v>1</v>
      </c>
      <c r="AK185">
        <f>SUM(AB185+(INDEX('dice roll'!AC185,1)))</f>
        <v>1</v>
      </c>
      <c r="AL185">
        <f>SUM(AB185+(INDEX('dice roll'!AD185,1)))</f>
        <v>1</v>
      </c>
      <c r="AM185">
        <f>SUM(AB185+(INDEX('dice roll'!AE185,1)))</f>
        <v>1</v>
      </c>
      <c r="AN185">
        <f>SUM(AB185+(INDEX('dice roll'!AF185,1)))</f>
        <v>1</v>
      </c>
      <c r="AO185">
        <f>SUM(AB185+(INDEX('dice roll'!AG185,1)))</f>
        <v>1</v>
      </c>
    </row>
    <row r="186" spans="26:41" ht="12.75">
      <c r="Z186" s="19" t="s">
        <v>1209</v>
      </c>
      <c r="AA186" s="6">
        <v>4</v>
      </c>
      <c r="AB186" s="6">
        <f>INDEX('floating math'!J5,1)</f>
        <v>1</v>
      </c>
      <c r="AC186" s="6">
        <v>6</v>
      </c>
      <c r="AD186" s="20" t="s">
        <v>946</v>
      </c>
      <c r="AE186" s="6"/>
      <c r="AF186">
        <f>SUM(AB186+(INDEX('dice roll'!X186,1)))</f>
        <v>1</v>
      </c>
      <c r="AG186">
        <f>SUM(AB186+(INDEX('dice roll'!Y186,1)))</f>
        <v>1</v>
      </c>
      <c r="AH186">
        <f>SUM(AB186+(INDEX('dice roll'!Z186,1)))</f>
        <v>1</v>
      </c>
      <c r="AI186">
        <f>SUM(AB186+(INDEX('dice roll'!AA186,1)))</f>
        <v>1</v>
      </c>
      <c r="AJ186">
        <f>SUM(AB186+(INDEX('dice roll'!AB186,1)))</f>
        <v>1</v>
      </c>
      <c r="AK186">
        <f>SUM(AB186+(INDEX('dice roll'!AC186,1)))</f>
        <v>1</v>
      </c>
      <c r="AL186">
        <f>SUM(AB186+(INDEX('dice roll'!AD186,1)))</f>
        <v>1</v>
      </c>
      <c r="AM186">
        <f>SUM(AB186+(INDEX('dice roll'!AE186,1)))</f>
        <v>1</v>
      </c>
      <c r="AN186">
        <f>SUM(AB186+(INDEX('dice roll'!AF186,1)))</f>
        <v>1</v>
      </c>
      <c r="AO186">
        <f>SUM(AB186+(INDEX('dice roll'!AG186,1)))</f>
        <v>1</v>
      </c>
    </row>
    <row r="187" spans="26:41" ht="12.75">
      <c r="Z187" s="19" t="s">
        <v>1210</v>
      </c>
      <c r="AA187" s="6">
        <v>1</v>
      </c>
      <c r="AB187" s="6">
        <f>ROUND(SUM(INDEX('floating math'!J2,1),INDEX('floating math'!J3,1))/2,0)</f>
        <v>1</v>
      </c>
      <c r="AC187" s="6">
        <v>10</v>
      </c>
      <c r="AD187" s="20" t="s">
        <v>943</v>
      </c>
      <c r="AE187" s="6"/>
      <c r="AF187">
        <f>SUM(AB187+(INDEX('dice roll'!X187,1)))</f>
        <v>1</v>
      </c>
      <c r="AG187">
        <f>SUM(AB187+(INDEX('dice roll'!Y187,1)))</f>
        <v>1</v>
      </c>
      <c r="AH187">
        <f>SUM(AB187+(INDEX('dice roll'!Z187,1)))</f>
        <v>1</v>
      </c>
      <c r="AI187">
        <f>SUM(AB187+(INDEX('dice roll'!AA187,1)))</f>
        <v>1</v>
      </c>
      <c r="AJ187">
        <f>SUM(AB187+(INDEX('dice roll'!AB187,1)))</f>
        <v>1</v>
      </c>
      <c r="AK187">
        <f>SUM(AB187+(INDEX('dice roll'!AC187,1)))</f>
        <v>1</v>
      </c>
      <c r="AL187">
        <f>SUM(AB187+(INDEX('dice roll'!AD187,1)))</f>
        <v>1</v>
      </c>
      <c r="AM187">
        <f>SUM(AB187+(INDEX('dice roll'!AE187,1)))</f>
        <v>1</v>
      </c>
      <c r="AN187">
        <f>SUM(AB187+(INDEX('dice roll'!AF187,1)))</f>
        <v>1</v>
      </c>
      <c r="AO187">
        <f>SUM(AB187+(INDEX('dice roll'!AG187,1)))</f>
        <v>1</v>
      </c>
    </row>
    <row r="188" spans="26:41" ht="12.75">
      <c r="Z188" s="19" t="s">
        <v>1211</v>
      </c>
      <c r="AA188" s="6">
        <v>10</v>
      </c>
      <c r="AB188" s="6">
        <f>ROUND(SUM(INDEX('floating math'!J3,1),INDEX('floating math'!J6,1),INDEX('floating math'!J4,1))/3,0)</f>
        <v>1</v>
      </c>
      <c r="AC188" s="6">
        <v>6</v>
      </c>
      <c r="AD188" s="20" t="s">
        <v>943</v>
      </c>
      <c r="AE188" s="6"/>
      <c r="AF188">
        <f>SUM(AB188+(INDEX('dice roll'!X188,1)))</f>
        <v>1</v>
      </c>
      <c r="AG188">
        <f>SUM(AB188+(INDEX('dice roll'!Y188,1)))</f>
        <v>1</v>
      </c>
      <c r="AH188">
        <f>SUM(AB188+(INDEX('dice roll'!Z188,1)))</f>
        <v>1</v>
      </c>
      <c r="AI188">
        <f>SUM(AB188+(INDEX('dice roll'!AA188,1)))</f>
        <v>1</v>
      </c>
      <c r="AJ188">
        <f>SUM(AB188+(INDEX('dice roll'!AB188,1)))</f>
        <v>1</v>
      </c>
      <c r="AK188">
        <f>SUM(AB188+(INDEX('dice roll'!AC188,1)))</f>
        <v>1</v>
      </c>
      <c r="AL188">
        <f>SUM(AB188+(INDEX('dice roll'!AD188,1)))</f>
        <v>1</v>
      </c>
      <c r="AM188">
        <f>SUM(AB188+(INDEX('dice roll'!AE188,1)))</f>
        <v>1</v>
      </c>
      <c r="AN188">
        <f>SUM(AB188+(INDEX('dice roll'!AF188,1)))</f>
        <v>1</v>
      </c>
      <c r="AO188">
        <f>SUM(AB188+(INDEX('dice roll'!AG188,1)))</f>
        <v>1</v>
      </c>
    </row>
    <row r="189" spans="26:41" ht="12.75">
      <c r="Z189" s="19" t="s">
        <v>1212</v>
      </c>
      <c r="AA189" s="6">
        <v>3</v>
      </c>
      <c r="AB189" s="6">
        <f>ROUND(SUM(INDEX('floating math'!J3,1),INDEX('floating math'!J6,1),INDEX('floating math'!J4,1))/3,0)</f>
        <v>1</v>
      </c>
      <c r="AC189" s="6">
        <v>6</v>
      </c>
      <c r="AD189" s="20" t="s">
        <v>943</v>
      </c>
      <c r="AE189" s="6"/>
      <c r="AF189">
        <f>SUM(AB189+(INDEX('dice roll'!X189,1)))</f>
        <v>1</v>
      </c>
      <c r="AG189">
        <f>SUM(AB189+(INDEX('dice roll'!Y189,1)))</f>
        <v>1</v>
      </c>
      <c r="AH189">
        <f>SUM(AB189+(INDEX('dice roll'!Z189,1)))</f>
        <v>1</v>
      </c>
      <c r="AI189">
        <f>SUM(AB189+(INDEX('dice roll'!AA189,1)))</f>
        <v>1</v>
      </c>
      <c r="AJ189">
        <f>SUM(AB189+(INDEX('dice roll'!AB189,1)))</f>
        <v>1</v>
      </c>
      <c r="AK189">
        <f>SUM(AB189+(INDEX('dice roll'!AC189,1)))</f>
        <v>1</v>
      </c>
      <c r="AL189">
        <f>SUM(AB189+(INDEX('dice roll'!AD189,1)))</f>
        <v>1</v>
      </c>
      <c r="AM189">
        <f>SUM(AB189+(INDEX('dice roll'!AE189,1)))</f>
        <v>1</v>
      </c>
      <c r="AN189">
        <f>SUM(AB189+(INDEX('dice roll'!AF189,1)))</f>
        <v>1</v>
      </c>
      <c r="AO189">
        <f>SUM(AB189+(INDEX('dice roll'!AG189,1)))</f>
        <v>1</v>
      </c>
    </row>
    <row r="190" spans="26:41" ht="12.75">
      <c r="Z190" s="19" t="s">
        <v>1213</v>
      </c>
      <c r="AA190" s="6">
        <v>2</v>
      </c>
      <c r="AB190" s="6">
        <f>ROUND(SUM(INDEX('floating math'!J3,1),INDEX('floating math'!J6,1),INDEX('floating math'!J4,1))/3,0)</f>
        <v>1</v>
      </c>
      <c r="AC190" s="6">
        <v>8</v>
      </c>
      <c r="AD190" s="20" t="s">
        <v>943</v>
      </c>
      <c r="AE190" s="6"/>
      <c r="AF190">
        <f>SUM(AB190+(INDEX('dice roll'!X190,1)))</f>
        <v>1</v>
      </c>
      <c r="AG190">
        <f>SUM(AB190+(INDEX('dice roll'!Y190,1)))</f>
        <v>1</v>
      </c>
      <c r="AH190">
        <f>SUM(AB190+(INDEX('dice roll'!Z190,1)))</f>
        <v>1</v>
      </c>
      <c r="AI190">
        <f>SUM(AB190+(INDEX('dice roll'!AA190,1)))</f>
        <v>1</v>
      </c>
      <c r="AJ190">
        <f>SUM(AB190+(INDEX('dice roll'!AB190,1)))</f>
        <v>1</v>
      </c>
      <c r="AK190">
        <f>SUM(AB190+(INDEX('dice roll'!AC190,1)))</f>
        <v>1</v>
      </c>
      <c r="AL190">
        <f>SUM(AB190+(INDEX('dice roll'!AD190,1)))</f>
        <v>1</v>
      </c>
      <c r="AM190">
        <f>SUM(AB190+(INDEX('dice roll'!AE190,1)))</f>
        <v>1</v>
      </c>
      <c r="AN190">
        <f>SUM(AB190+(INDEX('dice roll'!AF190,1)))</f>
        <v>1</v>
      </c>
      <c r="AO190">
        <f>SUM(AB190+(INDEX('dice roll'!AG190,1)))</f>
        <v>1</v>
      </c>
    </row>
    <row r="191" spans="26:41" ht="12.75">
      <c r="Z191" s="19" t="s">
        <v>1214</v>
      </c>
      <c r="AA191" s="6">
        <v>3</v>
      </c>
      <c r="AB191" s="6">
        <f>ROUND(SUM(INDEX('floating math'!J3,1),INDEX('floating math'!J6,1),INDEX('floating math'!J4,1))/3,0)</f>
        <v>1</v>
      </c>
      <c r="AC191" s="6">
        <v>4</v>
      </c>
      <c r="AD191" s="20" t="s">
        <v>943</v>
      </c>
      <c r="AE191" s="6"/>
      <c r="AF191">
        <f>SUM(AB191+(INDEX('dice roll'!X191,1)))</f>
        <v>1</v>
      </c>
      <c r="AG191">
        <f>SUM(AB191+(INDEX('dice roll'!Y191,1)))</f>
        <v>1</v>
      </c>
      <c r="AH191">
        <f>SUM(AB191+(INDEX('dice roll'!Z191,1)))</f>
        <v>1</v>
      </c>
      <c r="AI191">
        <f>SUM(AB191+(INDEX('dice roll'!AA191,1)))</f>
        <v>1</v>
      </c>
      <c r="AJ191">
        <f>SUM(AB191+(INDEX('dice roll'!AB191,1)))</f>
        <v>1</v>
      </c>
      <c r="AK191">
        <f>SUM(AB191+(INDEX('dice roll'!AC191,1)))</f>
        <v>1</v>
      </c>
      <c r="AL191">
        <f>SUM(AB191+(INDEX('dice roll'!AD191,1)))</f>
        <v>1</v>
      </c>
      <c r="AM191">
        <f>SUM(AB191+(INDEX('dice roll'!AE191,1)))</f>
        <v>1</v>
      </c>
      <c r="AN191">
        <f>SUM(AB191+(INDEX('dice roll'!AF191,1)))</f>
        <v>1</v>
      </c>
      <c r="AO191">
        <f>SUM(AB191+(INDEX('dice roll'!AG191,1)))</f>
        <v>1</v>
      </c>
    </row>
    <row r="192" spans="26:41" ht="12.75">
      <c r="Z192" s="19" t="s">
        <v>1215</v>
      </c>
      <c r="AA192" s="6">
        <v>3</v>
      </c>
      <c r="AB192" s="6">
        <f>ROUND(SUM(INDEX('floating math'!J3,1),INDEX('floating math'!J6,1),INDEX('floating math'!J4,1))/3,0)</f>
        <v>1</v>
      </c>
      <c r="AC192" s="6">
        <v>4</v>
      </c>
      <c r="AD192" s="20" t="s">
        <v>943</v>
      </c>
      <c r="AE192" s="6"/>
      <c r="AF192">
        <f>SUM(AB192+(INDEX('dice roll'!X192,1)))</f>
        <v>1</v>
      </c>
      <c r="AG192">
        <f>SUM(AB192+(INDEX('dice roll'!Y192,1)))</f>
        <v>1</v>
      </c>
      <c r="AH192">
        <f>SUM(AB192+(INDEX('dice roll'!Z192,1)))</f>
        <v>1</v>
      </c>
      <c r="AI192">
        <f>SUM(AB192+(INDEX('dice roll'!AA192,1)))</f>
        <v>1</v>
      </c>
      <c r="AJ192">
        <f>SUM(AB192+(INDEX('dice roll'!AB192,1)))</f>
        <v>1</v>
      </c>
      <c r="AK192">
        <f>SUM(AB192+(INDEX('dice roll'!AC192,1)))</f>
        <v>1</v>
      </c>
      <c r="AL192">
        <f>SUM(AB192+(INDEX('dice roll'!AD192,1)))</f>
        <v>1</v>
      </c>
      <c r="AM192">
        <f>SUM(AB192+(INDEX('dice roll'!AE192,1)))</f>
        <v>1</v>
      </c>
      <c r="AN192">
        <f>SUM(AB192+(INDEX('dice roll'!AF192,1)))</f>
        <v>1</v>
      </c>
      <c r="AO192">
        <f>SUM(AB192+(INDEX('dice roll'!AG192,1)))</f>
        <v>1</v>
      </c>
    </row>
    <row r="193" spans="26:41" ht="12.75">
      <c r="Z193" s="19" t="s">
        <v>1216</v>
      </c>
      <c r="AA193" s="6">
        <v>3</v>
      </c>
      <c r="AB193" s="6">
        <f>ROUND(SUM(INDEX('floating math'!J2,1),INDEX('floating math'!J6,1),INDEX('floating math'!J5,1))/3,0)</f>
        <v>1</v>
      </c>
      <c r="AC193" s="6">
        <v>6</v>
      </c>
      <c r="AD193" s="20" t="s">
        <v>946</v>
      </c>
      <c r="AE193" s="6"/>
      <c r="AF193">
        <f>SUM(AB193+(INDEX('dice roll'!X193,1)))</f>
        <v>1</v>
      </c>
      <c r="AG193">
        <f>SUM(AB193+(INDEX('dice roll'!Y193,1)))</f>
        <v>1</v>
      </c>
      <c r="AH193">
        <f>SUM(AB193+(INDEX('dice roll'!Z193,1)))</f>
        <v>1</v>
      </c>
      <c r="AI193">
        <f>SUM(AB193+(INDEX('dice roll'!AA193,1)))</f>
        <v>1</v>
      </c>
      <c r="AJ193">
        <f>SUM(AB193+(INDEX('dice roll'!AB193,1)))</f>
        <v>1</v>
      </c>
      <c r="AK193">
        <f>SUM(AB193+(INDEX('dice roll'!AC193,1)))</f>
        <v>1</v>
      </c>
      <c r="AL193">
        <f>SUM(AB193+(INDEX('dice roll'!AD193,1)))</f>
        <v>1</v>
      </c>
      <c r="AM193">
        <f>SUM(AB193+(INDEX('dice roll'!AE193,1)))</f>
        <v>1</v>
      </c>
      <c r="AN193">
        <f>SUM(AB193+(INDEX('dice roll'!AF193,1)))</f>
        <v>1</v>
      </c>
      <c r="AO193">
        <f>SUM(AB193+(INDEX('dice roll'!AG193,1)))</f>
        <v>1</v>
      </c>
    </row>
    <row r="194" spans="26:41" ht="12.75">
      <c r="Z194" s="19" t="s">
        <v>1217</v>
      </c>
      <c r="AA194" s="6">
        <v>1</v>
      </c>
      <c r="AB194" s="6">
        <f>ROUND(SUM(INDEX('floating math'!J2,1),INDEX('floating math'!J6,1))/2,0)</f>
        <v>1</v>
      </c>
      <c r="AC194" s="6">
        <v>10</v>
      </c>
      <c r="AD194" s="20" t="s">
        <v>943</v>
      </c>
      <c r="AE194" s="6"/>
      <c r="AF194">
        <f>SUM(AB194+(INDEX('dice roll'!X194,1)))</f>
        <v>1</v>
      </c>
      <c r="AG194">
        <f>SUM(AB194+(INDEX('dice roll'!Y194,1)))</f>
        <v>1</v>
      </c>
      <c r="AH194">
        <f>SUM(AB194+(INDEX('dice roll'!Z194,1)))</f>
        <v>1</v>
      </c>
      <c r="AI194">
        <f>SUM(AB194+(INDEX('dice roll'!AA194,1)))</f>
        <v>1</v>
      </c>
      <c r="AJ194">
        <f>SUM(AB194+(INDEX('dice roll'!AB194,1)))</f>
        <v>1</v>
      </c>
      <c r="AK194">
        <f>SUM(AB194+(INDEX('dice roll'!AC194,1)))</f>
        <v>1</v>
      </c>
      <c r="AL194">
        <f>SUM(AB194+(INDEX('dice roll'!AD194,1)))</f>
        <v>1</v>
      </c>
      <c r="AM194">
        <f>SUM(AB194+(INDEX('dice roll'!AE194,1)))</f>
        <v>1</v>
      </c>
      <c r="AN194">
        <f>SUM(AB194+(INDEX('dice roll'!AF194,1)))</f>
        <v>1</v>
      </c>
      <c r="AO194">
        <f>SUM(AB194+(INDEX('dice roll'!AG194,1)))</f>
        <v>1</v>
      </c>
    </row>
    <row r="195" spans="26:41" ht="12.75">
      <c r="Z195" s="19" t="s">
        <v>1218</v>
      </c>
      <c r="AA195" s="6">
        <v>1</v>
      </c>
      <c r="AB195" s="6">
        <f>INDEX('floating math'!J2,1)</f>
        <v>1</v>
      </c>
      <c r="AC195" s="6">
        <v>4</v>
      </c>
      <c r="AD195" s="20" t="s">
        <v>943</v>
      </c>
      <c r="AE195" s="6"/>
      <c r="AF195">
        <f>SUM(AB195+(INDEX('dice roll'!X195,1)))</f>
        <v>1</v>
      </c>
      <c r="AG195">
        <f>SUM(AB195+(INDEX('dice roll'!Y195,1)))</f>
        <v>1</v>
      </c>
      <c r="AH195">
        <f>SUM(AB195+(INDEX('dice roll'!Z195,1)))</f>
        <v>1</v>
      </c>
      <c r="AI195">
        <f>SUM(AB195+(INDEX('dice roll'!AA195,1)))</f>
        <v>1</v>
      </c>
      <c r="AJ195">
        <f>SUM(AB195+(INDEX('dice roll'!AB195,1)))</f>
        <v>1</v>
      </c>
      <c r="AK195">
        <f>SUM(AB195+(INDEX('dice roll'!AC195,1)))</f>
        <v>1</v>
      </c>
      <c r="AL195">
        <f>SUM(AB195+(INDEX('dice roll'!AD195,1)))</f>
        <v>1</v>
      </c>
      <c r="AM195">
        <f>SUM(AB195+(INDEX('dice roll'!AE195,1)))</f>
        <v>1</v>
      </c>
      <c r="AN195">
        <f>SUM(AB195+(INDEX('dice roll'!AF195,1)))</f>
        <v>1</v>
      </c>
      <c r="AO195">
        <f>SUM(AB195+(INDEX('dice roll'!AG195,1)))</f>
        <v>1</v>
      </c>
    </row>
    <row r="196" spans="26:41" ht="12.75">
      <c r="Z196" s="19" t="s">
        <v>1219</v>
      </c>
      <c r="AA196" s="6">
        <v>3</v>
      </c>
      <c r="AB196" s="6">
        <f>ROUND(SUM(INDEX('floating math'!J2,1),INDEX('floating math'!J3,1))/2,0)</f>
        <v>1</v>
      </c>
      <c r="AC196" s="6">
        <v>6</v>
      </c>
      <c r="AD196" s="20" t="s">
        <v>943</v>
      </c>
      <c r="AE196" s="6"/>
      <c r="AF196">
        <f>SUM(AB196+(INDEX('dice roll'!X196,1)))</f>
        <v>1</v>
      </c>
      <c r="AG196">
        <f>SUM(AB196+(INDEX('dice roll'!Y196,1)))</f>
        <v>1</v>
      </c>
      <c r="AH196">
        <f>SUM(AB196+(INDEX('dice roll'!Z196,1)))</f>
        <v>1</v>
      </c>
      <c r="AI196">
        <f>SUM(AB196+(INDEX('dice roll'!AA196,1)))</f>
        <v>1</v>
      </c>
      <c r="AJ196">
        <f>SUM(AB196+(INDEX('dice roll'!AB196,1)))</f>
        <v>1</v>
      </c>
      <c r="AK196">
        <f>SUM(AB196+(INDEX('dice roll'!AC196,1)))</f>
        <v>1</v>
      </c>
      <c r="AL196">
        <f>SUM(AB196+(INDEX('dice roll'!AD196,1)))</f>
        <v>1</v>
      </c>
      <c r="AM196">
        <f>SUM(AB196+(INDEX('dice roll'!AE196,1)))</f>
        <v>1</v>
      </c>
      <c r="AN196">
        <f>SUM(AB196+(INDEX('dice roll'!AF196,1)))</f>
        <v>1</v>
      </c>
      <c r="AO196">
        <f>SUM(AB196+(INDEX('dice roll'!AG196,1)))</f>
        <v>1</v>
      </c>
    </row>
    <row r="197" spans="26:41" ht="12.75">
      <c r="Z197" s="19" t="s">
        <v>1220</v>
      </c>
      <c r="AA197" s="6">
        <v>1</v>
      </c>
      <c r="AB197" s="6">
        <f>INDEX('floating math'!J4,1)</f>
        <v>1</v>
      </c>
      <c r="AC197" s="6">
        <v>6</v>
      </c>
      <c r="AD197" s="20" t="s">
        <v>946</v>
      </c>
      <c r="AE197" s="6"/>
      <c r="AF197">
        <f>SUM(AB197+(INDEX('dice roll'!X197,1)))</f>
        <v>1</v>
      </c>
      <c r="AG197">
        <f>SUM(AB197+(INDEX('dice roll'!Y197,1)))</f>
        <v>1</v>
      </c>
      <c r="AH197">
        <f>SUM(AB197+(INDEX('dice roll'!Z197,1)))</f>
        <v>1</v>
      </c>
      <c r="AI197">
        <f>SUM(AB197+(INDEX('dice roll'!AA197,1)))</f>
        <v>1</v>
      </c>
      <c r="AJ197">
        <f>SUM(AB197+(INDEX('dice roll'!AB197,1)))</f>
        <v>1</v>
      </c>
      <c r="AK197">
        <f>SUM(AB197+(INDEX('dice roll'!AC197,1)))</f>
        <v>1</v>
      </c>
      <c r="AL197">
        <f>SUM(AB197+(INDEX('dice roll'!AD197,1)))</f>
        <v>1</v>
      </c>
      <c r="AM197">
        <f>SUM(AB197+(INDEX('dice roll'!AE197,1)))</f>
        <v>1</v>
      </c>
      <c r="AN197">
        <f>SUM(AB197+(INDEX('dice roll'!AF197,1)))</f>
        <v>1</v>
      </c>
      <c r="AO197">
        <f>SUM(AB197+(INDEX('dice roll'!AG197,1)))</f>
        <v>1</v>
      </c>
    </row>
    <row r="198" spans="26:41" ht="12.75">
      <c r="Z198" s="19" t="s">
        <v>1221</v>
      </c>
      <c r="AA198" s="6">
        <v>2</v>
      </c>
      <c r="AB198" s="6">
        <f>INDEX('floating math'!J4,1)</f>
        <v>1</v>
      </c>
      <c r="AC198" s="6">
        <v>4</v>
      </c>
      <c r="AD198" s="20" t="s">
        <v>943</v>
      </c>
      <c r="AE198" s="6"/>
      <c r="AF198">
        <f>SUM(AB198+(INDEX('dice roll'!X198,1)))</f>
        <v>1</v>
      </c>
      <c r="AG198">
        <f>SUM(AB198+(INDEX('dice roll'!Y198,1)))</f>
        <v>1</v>
      </c>
      <c r="AH198">
        <f>SUM(AB198+(INDEX('dice roll'!Z198,1)))</f>
        <v>1</v>
      </c>
      <c r="AI198">
        <f>SUM(AB198+(INDEX('dice roll'!AA198,1)))</f>
        <v>1</v>
      </c>
      <c r="AJ198">
        <f>SUM(AB198+(INDEX('dice roll'!AB198,1)))</f>
        <v>1</v>
      </c>
      <c r="AK198">
        <f>SUM(AB198+(INDEX('dice roll'!AC198,1)))</f>
        <v>1</v>
      </c>
      <c r="AL198">
        <f>SUM(AB198+(INDEX('dice roll'!AD198,1)))</f>
        <v>1</v>
      </c>
      <c r="AM198">
        <f>SUM(AB198+(INDEX('dice roll'!AE198,1)))</f>
        <v>1</v>
      </c>
      <c r="AN198">
        <f>SUM(AB198+(INDEX('dice roll'!AF198,1)))</f>
        <v>1</v>
      </c>
      <c r="AO198">
        <f>SUM(AB198+(INDEX('dice roll'!AG198,1)))</f>
        <v>1</v>
      </c>
    </row>
    <row r="199" spans="26:41" ht="12.75">
      <c r="Z199" s="19" t="s">
        <v>1222</v>
      </c>
      <c r="AA199" s="6">
        <v>1</v>
      </c>
      <c r="AB199" s="6">
        <f>ROUND(SUM(INDEX('floating math'!J4,1),INDEX('floating math'!J5,1))/2,0)</f>
        <v>1</v>
      </c>
      <c r="AC199" s="6">
        <v>8</v>
      </c>
      <c r="AD199" s="20" t="s">
        <v>943</v>
      </c>
      <c r="AE199" s="6"/>
      <c r="AF199">
        <f>SUM(AB199+(INDEX('dice roll'!X199,1)))</f>
        <v>1</v>
      </c>
      <c r="AG199">
        <f>SUM(AB199+(INDEX('dice roll'!Y199,1)))</f>
        <v>1</v>
      </c>
      <c r="AH199">
        <f>SUM(AB199+(INDEX('dice roll'!Z199,1)))</f>
        <v>1</v>
      </c>
      <c r="AI199">
        <f>SUM(AB199+(INDEX('dice roll'!AA199,1)))</f>
        <v>1</v>
      </c>
      <c r="AJ199">
        <f>SUM(AB199+(INDEX('dice roll'!AB199,1)))</f>
        <v>1</v>
      </c>
      <c r="AK199">
        <f>SUM(AB199+(INDEX('dice roll'!AC199,1)))</f>
        <v>1</v>
      </c>
      <c r="AL199">
        <f>SUM(AB199+(INDEX('dice roll'!AD199,1)))</f>
        <v>1</v>
      </c>
      <c r="AM199">
        <f>SUM(AB199+(INDEX('dice roll'!AE199,1)))</f>
        <v>1</v>
      </c>
      <c r="AN199">
        <f>SUM(AB199+(INDEX('dice roll'!AF199,1)))</f>
        <v>1</v>
      </c>
      <c r="AO199">
        <f>SUM(AB199+(INDEX('dice roll'!AG199,1)))</f>
        <v>1</v>
      </c>
    </row>
    <row r="200" spans="26:41" ht="12.75">
      <c r="Z200" s="19" t="s">
        <v>1223</v>
      </c>
      <c r="AA200" s="6">
        <v>2</v>
      </c>
      <c r="AB200" s="6">
        <f>INDEX('floating math'!J5,1)</f>
        <v>1</v>
      </c>
      <c r="AC200" s="6">
        <v>6</v>
      </c>
      <c r="AD200" s="20" t="s">
        <v>943</v>
      </c>
      <c r="AE200" s="6"/>
      <c r="AF200">
        <f>SUM(AB200+(INDEX('dice roll'!X200,1)))</f>
        <v>1</v>
      </c>
      <c r="AG200">
        <f>SUM(AB200+(INDEX('dice roll'!Y200,1)))</f>
        <v>1</v>
      </c>
      <c r="AH200">
        <f>SUM(AB200+(INDEX('dice roll'!Z200,1)))</f>
        <v>1</v>
      </c>
      <c r="AI200">
        <f>SUM(AB200+(INDEX('dice roll'!AA200,1)))</f>
        <v>1</v>
      </c>
      <c r="AJ200">
        <f>SUM(AB200+(INDEX('dice roll'!AB200,1)))</f>
        <v>1</v>
      </c>
      <c r="AK200">
        <f>SUM(AB200+(INDEX('dice roll'!AC200,1)))</f>
        <v>1</v>
      </c>
      <c r="AL200">
        <f>SUM(AB200+(INDEX('dice roll'!AD200,1)))</f>
        <v>1</v>
      </c>
      <c r="AM200">
        <f>SUM(AB200+(INDEX('dice roll'!AE200,1)))</f>
        <v>1</v>
      </c>
      <c r="AN200">
        <f>SUM(AB200+(INDEX('dice roll'!AF200,1)))</f>
        <v>1</v>
      </c>
      <c r="AO200">
        <f>SUM(AB200+(INDEX('dice roll'!AG200,1)))</f>
        <v>1</v>
      </c>
    </row>
    <row r="201" spans="26:41" ht="12.75">
      <c r="Z201" s="19" t="s">
        <v>1224</v>
      </c>
      <c r="AA201" s="6">
        <v>2</v>
      </c>
      <c r="AB201" s="6">
        <f>INDEX('floating math'!J2,1)</f>
        <v>1</v>
      </c>
      <c r="AC201" s="6">
        <v>12</v>
      </c>
      <c r="AD201" s="20" t="s">
        <v>943</v>
      </c>
      <c r="AE201" s="6"/>
      <c r="AF201">
        <f>SUM(AB201+(INDEX('dice roll'!X201,1)))</f>
        <v>1</v>
      </c>
      <c r="AG201">
        <f>SUM(AB201+(INDEX('dice roll'!Y201,1)))</f>
        <v>1</v>
      </c>
      <c r="AH201">
        <f>SUM(AB201+(INDEX('dice roll'!Z201,1)))</f>
        <v>1</v>
      </c>
      <c r="AI201">
        <f>SUM(AB201+(INDEX('dice roll'!AA201,1)))</f>
        <v>1</v>
      </c>
      <c r="AJ201">
        <f>SUM(AB201+(INDEX('dice roll'!AB201,1)))</f>
        <v>1</v>
      </c>
      <c r="AK201">
        <f>SUM(AB201+(INDEX('dice roll'!AC201,1)))</f>
        <v>1</v>
      </c>
      <c r="AL201">
        <f>SUM(AB201+(INDEX('dice roll'!AD201,1)))</f>
        <v>1</v>
      </c>
      <c r="AM201">
        <f>SUM(AB201+(INDEX('dice roll'!AE201,1)))</f>
        <v>1</v>
      </c>
      <c r="AN201">
        <f>SUM(AB201+(INDEX('dice roll'!AF201,1)))</f>
        <v>1</v>
      </c>
      <c r="AO201">
        <f>SUM(AB201+(INDEX('dice roll'!AG201,1)))</f>
        <v>1</v>
      </c>
    </row>
    <row r="202" spans="26:41" ht="12.75">
      <c r="Z202" s="19" t="s">
        <v>1225</v>
      </c>
      <c r="AA202" s="6">
        <v>3</v>
      </c>
      <c r="AB202" s="6">
        <f>INDEX('floating math'!J3,1)</f>
        <v>1</v>
      </c>
      <c r="AC202" s="6">
        <v>4</v>
      </c>
      <c r="AD202" s="20" t="s">
        <v>943</v>
      </c>
      <c r="AE202" s="6"/>
      <c r="AF202">
        <f>SUM(AB202+(INDEX('dice roll'!X202,1)))</f>
        <v>1</v>
      </c>
      <c r="AG202">
        <f>SUM(AB202+(INDEX('dice roll'!Y202,1)))</f>
        <v>1</v>
      </c>
      <c r="AH202">
        <f>SUM(AB202+(INDEX('dice roll'!Z202,1)))</f>
        <v>1</v>
      </c>
      <c r="AI202">
        <f>SUM(AB202+(INDEX('dice roll'!AA202,1)))</f>
        <v>1</v>
      </c>
      <c r="AJ202">
        <f>SUM(AB202+(INDEX('dice roll'!AB202,1)))</f>
        <v>1</v>
      </c>
      <c r="AK202">
        <f>SUM(AB202+(INDEX('dice roll'!AC202,1)))</f>
        <v>1</v>
      </c>
      <c r="AL202">
        <f>SUM(AB202+(INDEX('dice roll'!AD202,1)))</f>
        <v>1</v>
      </c>
      <c r="AM202">
        <f>SUM(AB202+(INDEX('dice roll'!AE202,1)))</f>
        <v>1</v>
      </c>
      <c r="AN202">
        <f>SUM(AB202+(INDEX('dice roll'!AF202,1)))</f>
        <v>1</v>
      </c>
      <c r="AO202">
        <f>SUM(AB202+(INDEX('dice roll'!AG202,1)))</f>
        <v>1</v>
      </c>
    </row>
    <row r="203" spans="26:41" ht="12.75">
      <c r="Z203" s="19" t="s">
        <v>1226</v>
      </c>
      <c r="AA203" s="6">
        <v>4</v>
      </c>
      <c r="AB203" s="6">
        <f>ROUND(SUM(INDEX('floating math'!J5,1),INDEX('floating math'!J3,1))/2,0)</f>
        <v>1</v>
      </c>
      <c r="AC203" s="6">
        <v>6</v>
      </c>
      <c r="AD203" s="20" t="s">
        <v>946</v>
      </c>
      <c r="AE203" s="6"/>
      <c r="AF203">
        <f>SUM(AB203+(INDEX('dice roll'!X203,1)))</f>
        <v>1</v>
      </c>
      <c r="AG203">
        <f>SUM(AB203+(INDEX('dice roll'!Y203,1)))</f>
        <v>1</v>
      </c>
      <c r="AH203">
        <f>SUM(AB203+(INDEX('dice roll'!Z203,1)))</f>
        <v>1</v>
      </c>
      <c r="AI203">
        <f>SUM(AB203+(INDEX('dice roll'!AA203,1)))</f>
        <v>1</v>
      </c>
      <c r="AJ203">
        <f>SUM(AB203+(INDEX('dice roll'!AB203,1)))</f>
        <v>1</v>
      </c>
      <c r="AK203">
        <f>SUM(AB203+(INDEX('dice roll'!AC203,1)))</f>
        <v>1</v>
      </c>
      <c r="AL203">
        <f>SUM(AB203+(INDEX('dice roll'!AD203,1)))</f>
        <v>1</v>
      </c>
      <c r="AM203">
        <f>SUM(AB203+(INDEX('dice roll'!AE203,1)))</f>
        <v>1</v>
      </c>
      <c r="AN203">
        <f>SUM(AB203+(INDEX('dice roll'!AF203,1)))</f>
        <v>1</v>
      </c>
      <c r="AO203">
        <f>SUM(AB203+(INDEX('dice roll'!AG203,1)))</f>
        <v>1</v>
      </c>
    </row>
    <row r="204" spans="26:41" ht="12.75">
      <c r="Z204" s="24" t="s">
        <v>1227</v>
      </c>
      <c r="AA204" s="25">
        <v>2</v>
      </c>
      <c r="AB204" s="25">
        <f>ROUND(SUM(INDEX('floating math'!J5,1),INDEX('floating math'!J3,1))/2,0)</f>
        <v>1</v>
      </c>
      <c r="AC204" s="25">
        <v>8</v>
      </c>
      <c r="AD204" s="26" t="s">
        <v>943</v>
      </c>
      <c r="AE204" s="6"/>
      <c r="AF204">
        <f>SUM(AB204+(INDEX('dice roll'!X204,1)))</f>
        <v>1</v>
      </c>
      <c r="AG204">
        <f>SUM(AB204+(INDEX('dice roll'!Y204,1)))</f>
        <v>1</v>
      </c>
      <c r="AH204">
        <f>SUM(AB204+(INDEX('dice roll'!Z204,1)))</f>
        <v>1</v>
      </c>
      <c r="AI204">
        <f>SUM(AB204+(INDEX('dice roll'!AA204,1)))</f>
        <v>1</v>
      </c>
      <c r="AJ204">
        <f>SUM(AB204+(INDEX('dice roll'!AB204,1)))</f>
        <v>1</v>
      </c>
      <c r="AK204">
        <f>SUM(AB204+(INDEX('dice roll'!AC204,1)))</f>
        <v>1</v>
      </c>
      <c r="AL204">
        <f>SUM(AB204+(INDEX('dice roll'!AD204,1)))</f>
        <v>1</v>
      </c>
      <c r="AM204">
        <f>SUM(AB204+(INDEX('dice roll'!AE204,1)))</f>
        <v>1</v>
      </c>
      <c r="AN204">
        <f>SUM(AB204+(INDEX('dice roll'!AF204,1)))</f>
        <v>1</v>
      </c>
      <c r="AO204">
        <f>SUM(AB204+(INDEX('dice roll'!AG204,1)))</f>
        <v>1</v>
      </c>
    </row>
    <row r="205" spans="26:31" ht="12.75">
      <c r="Z205" s="164" t="s">
        <v>1228</v>
      </c>
      <c r="AA205" s="164" t="s">
        <v>937</v>
      </c>
      <c r="AB205" s="164" t="s">
        <v>938</v>
      </c>
      <c r="AC205" s="164" t="s">
        <v>939</v>
      </c>
      <c r="AD205" s="164" t="s">
        <v>940</v>
      </c>
      <c r="AE205" s="166"/>
    </row>
    <row r="206" spans="26:41" ht="12.75">
      <c r="Z206" s="16" t="s">
        <v>1229</v>
      </c>
      <c r="AA206" s="17">
        <v>1</v>
      </c>
      <c r="AB206" s="17">
        <f>INDEX('floating math'!J7,1)</f>
        <v>1</v>
      </c>
      <c r="AC206" s="17">
        <v>6</v>
      </c>
      <c r="AD206" s="18" t="s">
        <v>943</v>
      </c>
      <c r="AE206" s="6"/>
      <c r="AF206">
        <f>SUM(AB206+(INDEX('dice roll'!X206,1)))</f>
        <v>1</v>
      </c>
      <c r="AG206">
        <f>SUM(AB206+(INDEX('dice roll'!Y206,1)))</f>
        <v>1</v>
      </c>
      <c r="AH206">
        <f>SUM(AB206+(INDEX('dice roll'!Z206,1)))</f>
        <v>1</v>
      </c>
      <c r="AI206">
        <f>SUM(AB206+(INDEX('dice roll'!AA206,1)))</f>
        <v>1</v>
      </c>
      <c r="AJ206">
        <f>SUM(AB206+(INDEX('dice roll'!AB206,1)))</f>
        <v>1</v>
      </c>
      <c r="AK206">
        <f>SUM(AB206+(INDEX('dice roll'!AC206,1)))</f>
        <v>1</v>
      </c>
      <c r="AL206">
        <f>SUM(AB206+(INDEX('dice roll'!AD206,1)))</f>
        <v>1</v>
      </c>
      <c r="AM206">
        <f>SUM(AB206+(INDEX('dice roll'!AE206,1)))</f>
        <v>1</v>
      </c>
      <c r="AN206">
        <f>SUM(AB206+(INDEX('dice roll'!AF206,1)))</f>
        <v>1</v>
      </c>
      <c r="AO206">
        <f>SUM(AB206+(INDEX('dice roll'!AG206,1)))</f>
        <v>1</v>
      </c>
    </row>
    <row r="207" spans="26:41" ht="12.75">
      <c r="Z207" s="19" t="s">
        <v>1230</v>
      </c>
      <c r="AA207" s="6">
        <v>3</v>
      </c>
      <c r="AB207" s="6">
        <f>INDEX('floating math'!J4,1)</f>
        <v>1</v>
      </c>
      <c r="AC207" s="6">
        <v>8</v>
      </c>
      <c r="AD207" s="20" t="s">
        <v>943</v>
      </c>
      <c r="AE207" s="6"/>
      <c r="AF207">
        <f>SUM(AB207+(INDEX('dice roll'!X207,1)))</f>
        <v>1</v>
      </c>
      <c r="AG207">
        <f>SUM(AB207+(INDEX('dice roll'!Y207,1)))</f>
        <v>1</v>
      </c>
      <c r="AH207">
        <f>SUM(AB207+(INDEX('dice roll'!Z207,1)))</f>
        <v>1</v>
      </c>
      <c r="AI207">
        <f>SUM(AB207+(INDEX('dice roll'!AA207,1)))</f>
        <v>1</v>
      </c>
      <c r="AJ207">
        <f>SUM(AB207+(INDEX('dice roll'!AB207,1)))</f>
        <v>1</v>
      </c>
      <c r="AK207">
        <f>SUM(AB207+(INDEX('dice roll'!AC207,1)))</f>
        <v>1</v>
      </c>
      <c r="AL207">
        <f>SUM(AB207+(INDEX('dice roll'!AD207,1)))</f>
        <v>1</v>
      </c>
      <c r="AM207">
        <f>SUM(AB207+(INDEX('dice roll'!AE207,1)))</f>
        <v>1</v>
      </c>
      <c r="AN207">
        <f>SUM(AB207+(INDEX('dice roll'!AF207,1)))</f>
        <v>1</v>
      </c>
      <c r="AO207">
        <f>SUM(AB207+(INDEX('dice roll'!AG207,1)))</f>
        <v>1</v>
      </c>
    </row>
    <row r="208" spans="26:41" ht="12.75">
      <c r="Z208" s="19" t="s">
        <v>1231</v>
      </c>
      <c r="AA208" s="6">
        <v>2</v>
      </c>
      <c r="AB208" s="6">
        <f>INDEX('floating math'!J7,1)</f>
        <v>1</v>
      </c>
      <c r="AC208" s="6">
        <v>8</v>
      </c>
      <c r="AD208" s="20" t="s">
        <v>943</v>
      </c>
      <c r="AE208" s="6"/>
      <c r="AF208">
        <f>SUM(AB208+(INDEX('dice roll'!X208,1)))</f>
        <v>1</v>
      </c>
      <c r="AG208">
        <f>SUM(AB208+(INDEX('dice roll'!Y208,1)))</f>
        <v>1</v>
      </c>
      <c r="AH208">
        <f>SUM(AB208+(INDEX('dice roll'!Z208,1)))</f>
        <v>1</v>
      </c>
      <c r="AI208">
        <f>SUM(AB208+(INDEX('dice roll'!AA208,1)))</f>
        <v>1</v>
      </c>
      <c r="AJ208">
        <f>SUM(AB208+(INDEX('dice roll'!AB208,1)))</f>
        <v>1</v>
      </c>
      <c r="AK208">
        <f>SUM(AB208+(INDEX('dice roll'!AC208,1)))</f>
        <v>1</v>
      </c>
      <c r="AL208">
        <f>SUM(AB208+(INDEX('dice roll'!AD208,1)))</f>
        <v>1</v>
      </c>
      <c r="AM208">
        <f>SUM(AB208+(INDEX('dice roll'!AE208,1)))</f>
        <v>1</v>
      </c>
      <c r="AN208">
        <f>SUM(AB208+(INDEX('dice roll'!AF208,1)))</f>
        <v>1</v>
      </c>
      <c r="AO208">
        <f>SUM(AB208+(INDEX('dice roll'!AG208,1)))</f>
        <v>1</v>
      </c>
    </row>
    <row r="209" spans="26:41" ht="12.75">
      <c r="Z209" s="19" t="s">
        <v>1232</v>
      </c>
      <c r="AA209" s="6">
        <v>2</v>
      </c>
      <c r="AB209" s="6">
        <f>INDEX('floating math'!J7,1)</f>
        <v>1</v>
      </c>
      <c r="AC209" s="6">
        <v>10</v>
      </c>
      <c r="AD209" s="20" t="s">
        <v>943</v>
      </c>
      <c r="AE209" s="6"/>
      <c r="AF209">
        <f>SUM(AB209+(INDEX('dice roll'!X209,1)))</f>
        <v>1</v>
      </c>
      <c r="AG209">
        <f>SUM(AB209+(INDEX('dice roll'!Y209,1)))</f>
        <v>1</v>
      </c>
      <c r="AH209">
        <f>SUM(AB209+(INDEX('dice roll'!Z209,1)))</f>
        <v>1</v>
      </c>
      <c r="AI209">
        <f>SUM(AB209+(INDEX('dice roll'!AA209,1)))</f>
        <v>1</v>
      </c>
      <c r="AJ209">
        <f>SUM(AB209+(INDEX('dice roll'!AB209,1)))</f>
        <v>1</v>
      </c>
      <c r="AK209">
        <f>SUM(AB209+(INDEX('dice roll'!AC209,1)))</f>
        <v>1</v>
      </c>
      <c r="AL209">
        <f>SUM(AB209+(INDEX('dice roll'!AD209,1)))</f>
        <v>1</v>
      </c>
      <c r="AM209">
        <f>SUM(AB209+(INDEX('dice roll'!AE209,1)))</f>
        <v>1</v>
      </c>
      <c r="AN209">
        <f>SUM(AB209+(INDEX('dice roll'!AF209,1)))</f>
        <v>1</v>
      </c>
      <c r="AO209">
        <f>SUM(AB209+(INDEX('dice roll'!AG209,1)))</f>
        <v>1</v>
      </c>
    </row>
    <row r="210" spans="26:41" ht="12.75">
      <c r="Z210" s="19" t="s">
        <v>1233</v>
      </c>
      <c r="AA210" s="6">
        <v>2</v>
      </c>
      <c r="AB210" s="6">
        <f>INDEX('floating math'!J2,1)</f>
        <v>1</v>
      </c>
      <c r="AC210" s="6">
        <v>8</v>
      </c>
      <c r="AD210" s="20" t="s">
        <v>943</v>
      </c>
      <c r="AE210" s="6"/>
      <c r="AF210">
        <f>SUM(AB210+(INDEX('dice roll'!X210,1)))</f>
        <v>1</v>
      </c>
      <c r="AG210">
        <f>SUM(AB210+(INDEX('dice roll'!Y210,1)))</f>
        <v>1</v>
      </c>
      <c r="AH210">
        <f>SUM(AB210+(INDEX('dice roll'!Z210,1)))</f>
        <v>1</v>
      </c>
      <c r="AI210">
        <f>SUM(AB210+(INDEX('dice roll'!AA210,1)))</f>
        <v>1</v>
      </c>
      <c r="AJ210">
        <f>SUM(AB210+(INDEX('dice roll'!AB210,1)))</f>
        <v>1</v>
      </c>
      <c r="AK210">
        <f>SUM(AB210+(INDEX('dice roll'!AC210,1)))</f>
        <v>1</v>
      </c>
      <c r="AL210">
        <f>SUM(AB210+(INDEX('dice roll'!AD210,1)))</f>
        <v>1</v>
      </c>
      <c r="AM210">
        <f>SUM(AB210+(INDEX('dice roll'!AE210,1)))</f>
        <v>1</v>
      </c>
      <c r="AN210">
        <f>SUM(AB210+(INDEX('dice roll'!AF210,1)))</f>
        <v>1</v>
      </c>
      <c r="AO210">
        <f>SUM(AB210+(INDEX('dice roll'!AG210,1)))</f>
        <v>1</v>
      </c>
    </row>
    <row r="211" spans="26:41" ht="12.75">
      <c r="Z211" s="19" t="s">
        <v>1234</v>
      </c>
      <c r="AA211" s="6">
        <v>1</v>
      </c>
      <c r="AB211" s="6">
        <f>INDEX('floating math'!J7,1)</f>
        <v>1</v>
      </c>
      <c r="AC211" s="6">
        <v>6</v>
      </c>
      <c r="AD211" s="20" t="s">
        <v>943</v>
      </c>
      <c r="AE211" s="6"/>
      <c r="AF211">
        <f>SUM(AB211+(INDEX('dice roll'!X211,1)))</f>
        <v>1</v>
      </c>
      <c r="AG211">
        <f>SUM(AB211+(INDEX('dice roll'!Y211,1)))</f>
        <v>1</v>
      </c>
      <c r="AH211">
        <f>SUM(AB211+(INDEX('dice roll'!Z211,1)))</f>
        <v>1</v>
      </c>
      <c r="AI211">
        <f>SUM(AB211+(INDEX('dice roll'!AA211,1)))</f>
        <v>1</v>
      </c>
      <c r="AJ211">
        <f>SUM(AB211+(INDEX('dice roll'!AB211,1)))</f>
        <v>1</v>
      </c>
      <c r="AK211">
        <f>SUM(AB211+(INDEX('dice roll'!AC211,1)))</f>
        <v>1</v>
      </c>
      <c r="AL211">
        <f>SUM(AB211+(INDEX('dice roll'!AD211,1)))</f>
        <v>1</v>
      </c>
      <c r="AM211">
        <f>SUM(AB211+(INDEX('dice roll'!AE211,1)))</f>
        <v>1</v>
      </c>
      <c r="AN211">
        <f>SUM(AB211+(INDEX('dice roll'!AF211,1)))</f>
        <v>1</v>
      </c>
      <c r="AO211">
        <f>SUM(AB211+(INDEX('dice roll'!AG211,1)))</f>
        <v>1</v>
      </c>
    </row>
    <row r="212" spans="26:41" ht="12.75">
      <c r="Z212" s="19" t="s">
        <v>1235</v>
      </c>
      <c r="AA212" s="6">
        <v>1</v>
      </c>
      <c r="AB212" s="6">
        <f>INDEX('floating math'!J7,1)</f>
        <v>1</v>
      </c>
      <c r="AC212" s="6">
        <v>12</v>
      </c>
      <c r="AD212" s="20" t="s">
        <v>943</v>
      </c>
      <c r="AE212" s="6"/>
      <c r="AF212">
        <f>SUM(AB212+(INDEX('dice roll'!X212,1)))</f>
        <v>1</v>
      </c>
      <c r="AG212">
        <f>SUM(AB212+(INDEX('dice roll'!Y212,1)))</f>
        <v>1</v>
      </c>
      <c r="AH212">
        <f>SUM(AB212+(INDEX('dice roll'!Z212,1)))</f>
        <v>1</v>
      </c>
      <c r="AI212">
        <f>SUM(AB212+(INDEX('dice roll'!AA212,1)))</f>
        <v>1</v>
      </c>
      <c r="AJ212">
        <f>SUM(AB212+(INDEX('dice roll'!AB212,1)))</f>
        <v>1</v>
      </c>
      <c r="AK212">
        <f>SUM(AB212+(INDEX('dice roll'!AC212,1)))</f>
        <v>1</v>
      </c>
      <c r="AL212">
        <f>SUM(AB212+(INDEX('dice roll'!AD212,1)))</f>
        <v>1</v>
      </c>
      <c r="AM212">
        <f>SUM(AB212+(INDEX('dice roll'!AE212,1)))</f>
        <v>1</v>
      </c>
      <c r="AN212">
        <f>SUM(AB212+(INDEX('dice roll'!AF212,1)))</f>
        <v>1</v>
      </c>
      <c r="AO212">
        <f>SUM(AB212+(INDEX('dice roll'!AG212,1)))</f>
        <v>1</v>
      </c>
    </row>
    <row r="213" spans="26:41" ht="12.75">
      <c r="Z213" s="19" t="s">
        <v>1236</v>
      </c>
      <c r="AA213" s="6">
        <v>2</v>
      </c>
      <c r="AB213" s="6">
        <f>INDEX('floating math'!J4,1)</f>
        <v>1</v>
      </c>
      <c r="AC213" s="6">
        <v>4</v>
      </c>
      <c r="AD213" s="20" t="s">
        <v>946</v>
      </c>
      <c r="AE213" s="6"/>
      <c r="AF213">
        <f>SUM(AB213+(INDEX('dice roll'!X213,1)))</f>
        <v>1</v>
      </c>
      <c r="AG213">
        <f>SUM(AB213+(INDEX('dice roll'!Y213,1)))</f>
        <v>1</v>
      </c>
      <c r="AH213">
        <f>SUM(AB213+(INDEX('dice roll'!Z213,1)))</f>
        <v>1</v>
      </c>
      <c r="AI213">
        <f>SUM(AB213+(INDEX('dice roll'!AA213,1)))</f>
        <v>1</v>
      </c>
      <c r="AJ213">
        <f>SUM(AB213+(INDEX('dice roll'!AB213,1)))</f>
        <v>1</v>
      </c>
      <c r="AK213">
        <f>SUM(AB213+(INDEX('dice roll'!AC213,1)))</f>
        <v>1</v>
      </c>
      <c r="AL213">
        <f>SUM(AB213+(INDEX('dice roll'!AD213,1)))</f>
        <v>1</v>
      </c>
      <c r="AM213">
        <f>SUM(AB213+(INDEX('dice roll'!AE213,1)))</f>
        <v>1</v>
      </c>
      <c r="AN213">
        <f>SUM(AB213+(INDEX('dice roll'!AF213,1)))</f>
        <v>1</v>
      </c>
      <c r="AO213">
        <f>SUM(AB213+(INDEX('dice roll'!AG213,1)))</f>
        <v>1</v>
      </c>
    </row>
    <row r="214" spans="26:41" ht="12.75">
      <c r="Z214" s="19" t="s">
        <v>1237</v>
      </c>
      <c r="AA214" s="6">
        <v>1</v>
      </c>
      <c r="AB214" s="6">
        <f>ROUND(SUM(INDEX('floating math'!J7,1),INDEX('floating math'!J3,1))/2,0)</f>
        <v>1</v>
      </c>
      <c r="AC214" s="6">
        <v>4</v>
      </c>
      <c r="AD214" s="20" t="s">
        <v>943</v>
      </c>
      <c r="AE214" s="6"/>
      <c r="AF214">
        <f>SUM(AB214+(INDEX('dice roll'!X214,1)))</f>
        <v>1</v>
      </c>
      <c r="AG214">
        <f>SUM(AB214+(INDEX('dice roll'!Y214,1)))</f>
        <v>1</v>
      </c>
      <c r="AH214">
        <f>SUM(AB214+(INDEX('dice roll'!Z214,1)))</f>
        <v>1</v>
      </c>
      <c r="AI214">
        <f>SUM(AB214+(INDEX('dice roll'!AA214,1)))</f>
        <v>1</v>
      </c>
      <c r="AJ214">
        <f>SUM(AB214+(INDEX('dice roll'!AB214,1)))</f>
        <v>1</v>
      </c>
      <c r="AK214">
        <f>SUM(AB214+(INDEX('dice roll'!AC214,1)))</f>
        <v>1</v>
      </c>
      <c r="AL214">
        <f>SUM(AB214+(INDEX('dice roll'!AD214,1)))</f>
        <v>1</v>
      </c>
      <c r="AM214">
        <f>SUM(AB214+(INDEX('dice roll'!AE214,1)))</f>
        <v>1</v>
      </c>
      <c r="AN214">
        <f>SUM(AB214+(INDEX('dice roll'!AF214,1)))</f>
        <v>1</v>
      </c>
      <c r="AO214">
        <f>SUM(AB214+(INDEX('dice roll'!AG214,1)))</f>
        <v>1</v>
      </c>
    </row>
    <row r="215" spans="26:41" ht="12.75">
      <c r="Z215" s="19" t="s">
        <v>1238</v>
      </c>
      <c r="AA215" s="6">
        <v>2</v>
      </c>
      <c r="AB215" s="6">
        <f>INDEX('floating math'!J4,1)</f>
        <v>1</v>
      </c>
      <c r="AC215" s="6">
        <v>8</v>
      </c>
      <c r="AD215" s="20" t="s">
        <v>943</v>
      </c>
      <c r="AE215" s="6"/>
      <c r="AF215">
        <f>SUM(AB215+(INDEX('dice roll'!X215,1)))</f>
        <v>1</v>
      </c>
      <c r="AG215">
        <f>SUM(AB215+(INDEX('dice roll'!Y215,1)))</f>
        <v>1</v>
      </c>
      <c r="AH215">
        <f>SUM(AB215+(INDEX('dice roll'!Z215,1)))</f>
        <v>1</v>
      </c>
      <c r="AI215">
        <f>SUM(AB215+(INDEX('dice roll'!AA215,1)))</f>
        <v>1</v>
      </c>
      <c r="AJ215">
        <f>SUM(AB215+(INDEX('dice roll'!AB215,1)))</f>
        <v>1</v>
      </c>
      <c r="AK215">
        <f>SUM(AB215+(INDEX('dice roll'!AC215,1)))</f>
        <v>1</v>
      </c>
      <c r="AL215">
        <f>SUM(AB215+(INDEX('dice roll'!AD215,1)))</f>
        <v>1</v>
      </c>
      <c r="AM215">
        <f>SUM(AB215+(INDEX('dice roll'!AE215,1)))</f>
        <v>1</v>
      </c>
      <c r="AN215">
        <f>SUM(AB215+(INDEX('dice roll'!AF215,1)))</f>
        <v>1</v>
      </c>
      <c r="AO215">
        <f>SUM(AB215+(INDEX('dice roll'!AG215,1)))</f>
        <v>1</v>
      </c>
    </row>
    <row r="216" spans="26:41" ht="12.75">
      <c r="Z216" s="19" t="s">
        <v>1239</v>
      </c>
      <c r="AA216" s="6">
        <v>2</v>
      </c>
      <c r="AB216" s="6">
        <f>INDEX('floating math'!J7,1)</f>
        <v>1</v>
      </c>
      <c r="AC216" s="6">
        <v>6</v>
      </c>
      <c r="AD216" s="20" t="s">
        <v>943</v>
      </c>
      <c r="AE216" s="6"/>
      <c r="AF216">
        <f>SUM(AB216+(INDEX('dice roll'!X216,1)))</f>
        <v>1</v>
      </c>
      <c r="AG216">
        <f>SUM(AB216+(INDEX('dice roll'!Y216,1)))</f>
        <v>1</v>
      </c>
      <c r="AH216">
        <f>SUM(AB216+(INDEX('dice roll'!Z216,1)))</f>
        <v>1</v>
      </c>
      <c r="AI216">
        <f>SUM(AB216+(INDEX('dice roll'!AA216,1)))</f>
        <v>1</v>
      </c>
      <c r="AJ216">
        <f>SUM(AB216+(INDEX('dice roll'!AB216,1)))</f>
        <v>1</v>
      </c>
      <c r="AK216">
        <f>SUM(AB216+(INDEX('dice roll'!AC216,1)))</f>
        <v>1</v>
      </c>
      <c r="AL216">
        <f>SUM(AB216+(INDEX('dice roll'!AD216,1)))</f>
        <v>1</v>
      </c>
      <c r="AM216">
        <f>SUM(AB216+(INDEX('dice roll'!AE216,1)))</f>
        <v>1</v>
      </c>
      <c r="AN216">
        <f>SUM(AB216+(INDEX('dice roll'!AF216,1)))</f>
        <v>1</v>
      </c>
      <c r="AO216">
        <f>SUM(AB216+(INDEX('dice roll'!AG216,1)))</f>
        <v>1</v>
      </c>
    </row>
    <row r="217" spans="26:41" ht="12.75">
      <c r="Z217" s="19" t="s">
        <v>1240</v>
      </c>
      <c r="AA217" s="6">
        <v>1</v>
      </c>
      <c r="AB217" s="6">
        <f>ROUND(SUM(INDEX('floating math'!J7,1),INDEX('floating math'!J3,1))/2,0)</f>
        <v>1</v>
      </c>
      <c r="AC217" s="6">
        <v>4</v>
      </c>
      <c r="AD217" s="20" t="s">
        <v>946</v>
      </c>
      <c r="AE217" s="6"/>
      <c r="AF217">
        <f>SUM(AB217+(INDEX('dice roll'!X217,1)))</f>
        <v>1</v>
      </c>
      <c r="AG217">
        <f>SUM(AB217+(INDEX('dice roll'!Y217,1)))</f>
        <v>1</v>
      </c>
      <c r="AH217">
        <f>SUM(AB217+(INDEX('dice roll'!Z217,1)))</f>
        <v>1</v>
      </c>
      <c r="AI217">
        <f>SUM(AB217+(INDEX('dice roll'!AA217,1)))</f>
        <v>1</v>
      </c>
      <c r="AJ217">
        <f>SUM(AB217+(INDEX('dice roll'!AB217,1)))</f>
        <v>1</v>
      </c>
      <c r="AK217">
        <f>SUM(AB217+(INDEX('dice roll'!AC217,1)))</f>
        <v>1</v>
      </c>
      <c r="AL217">
        <f>SUM(AB217+(INDEX('dice roll'!AD217,1)))</f>
        <v>1</v>
      </c>
      <c r="AM217">
        <f>SUM(AB217+(INDEX('dice roll'!AE217,1)))</f>
        <v>1</v>
      </c>
      <c r="AN217">
        <f>SUM(AB217+(INDEX('dice roll'!AF217,1)))</f>
        <v>1</v>
      </c>
      <c r="AO217">
        <f>SUM(AB217+(INDEX('dice roll'!AG217,1)))</f>
        <v>1</v>
      </c>
    </row>
    <row r="218" spans="26:41" ht="12.75">
      <c r="Z218" s="19" t="s">
        <v>1241</v>
      </c>
      <c r="AA218" s="6">
        <v>4</v>
      </c>
      <c r="AB218" s="6">
        <f>INDEX('floating math'!J7,1)</f>
        <v>1</v>
      </c>
      <c r="AC218" s="6">
        <v>4</v>
      </c>
      <c r="AD218" s="20" t="s">
        <v>943</v>
      </c>
      <c r="AE218" s="6"/>
      <c r="AF218">
        <f>SUM(AB218+(INDEX('dice roll'!X218,1)))</f>
        <v>1</v>
      </c>
      <c r="AG218">
        <f>SUM(AB218+(INDEX('dice roll'!Y218,1)))</f>
        <v>1</v>
      </c>
      <c r="AH218">
        <f>SUM(AB218+(INDEX('dice roll'!Z218,1)))</f>
        <v>1</v>
      </c>
      <c r="AI218">
        <f>SUM(AB218+(INDEX('dice roll'!AA218,1)))</f>
        <v>1</v>
      </c>
      <c r="AJ218">
        <f>SUM(AB218+(INDEX('dice roll'!AB218,1)))</f>
        <v>1</v>
      </c>
      <c r="AK218">
        <f>SUM(AB218+(INDEX('dice roll'!AC218,1)))</f>
        <v>1</v>
      </c>
      <c r="AL218">
        <f>SUM(AB218+(INDEX('dice roll'!AD218,1)))</f>
        <v>1</v>
      </c>
      <c r="AM218">
        <f>SUM(AB218+(INDEX('dice roll'!AE218,1)))</f>
        <v>1</v>
      </c>
      <c r="AN218">
        <f>SUM(AB218+(INDEX('dice roll'!AF218,1)))</f>
        <v>1</v>
      </c>
      <c r="AO218">
        <f>SUM(AB218+(INDEX('dice roll'!AG218,1)))</f>
        <v>1</v>
      </c>
    </row>
    <row r="219" spans="26:41" ht="12.75">
      <c r="Z219" s="19" t="s">
        <v>1242</v>
      </c>
      <c r="AA219" s="6">
        <v>3</v>
      </c>
      <c r="AB219" s="6">
        <f>INDEX('floating math'!J4,1)</f>
        <v>1</v>
      </c>
      <c r="AC219" s="6">
        <v>6</v>
      </c>
      <c r="AD219" s="20" t="s">
        <v>943</v>
      </c>
      <c r="AE219" s="6"/>
      <c r="AF219">
        <f>SUM(AB219+(INDEX('dice roll'!X219,1)))</f>
        <v>1</v>
      </c>
      <c r="AG219">
        <f>SUM(AB219+(INDEX('dice roll'!Y219,1)))</f>
        <v>1</v>
      </c>
      <c r="AH219">
        <f>SUM(AB219+(INDEX('dice roll'!Z219,1)))</f>
        <v>1</v>
      </c>
      <c r="AI219">
        <f>SUM(AB219+(INDEX('dice roll'!AA219,1)))</f>
        <v>1</v>
      </c>
      <c r="AJ219">
        <f>SUM(AB219+(INDEX('dice roll'!AB219,1)))</f>
        <v>1</v>
      </c>
      <c r="AK219">
        <f>SUM(AB219+(INDEX('dice roll'!AC219,1)))</f>
        <v>1</v>
      </c>
      <c r="AL219">
        <f>SUM(AB219+(INDEX('dice roll'!AD219,1)))</f>
        <v>1</v>
      </c>
      <c r="AM219">
        <f>SUM(AB219+(INDEX('dice roll'!AE219,1)))</f>
        <v>1</v>
      </c>
      <c r="AN219">
        <f>SUM(AB219+(INDEX('dice roll'!AF219,1)))</f>
        <v>1</v>
      </c>
      <c r="AO219">
        <f>SUM(AB219+(INDEX('dice roll'!AG219,1)))</f>
        <v>1</v>
      </c>
    </row>
    <row r="220" spans="26:41" ht="12.75">
      <c r="Z220" s="19" t="s">
        <v>1243</v>
      </c>
      <c r="AA220" s="6">
        <v>1</v>
      </c>
      <c r="AB220" s="6">
        <f>INDEX('floating math'!J4,1)</f>
        <v>1</v>
      </c>
      <c r="AC220" s="6">
        <v>8</v>
      </c>
      <c r="AD220" s="20" t="s">
        <v>943</v>
      </c>
      <c r="AE220" s="6"/>
      <c r="AF220">
        <f>SUM(AB220+(INDEX('dice roll'!X220,1)))</f>
        <v>1</v>
      </c>
      <c r="AG220">
        <f>SUM(AB220+(INDEX('dice roll'!Y220,1)))</f>
        <v>1</v>
      </c>
      <c r="AH220">
        <f>SUM(AB220+(INDEX('dice roll'!Z220,1)))</f>
        <v>1</v>
      </c>
      <c r="AI220">
        <f>SUM(AB220+(INDEX('dice roll'!AA220,1)))</f>
        <v>1</v>
      </c>
      <c r="AJ220">
        <f>SUM(AB220+(INDEX('dice roll'!AB220,1)))</f>
        <v>1</v>
      </c>
      <c r="AK220">
        <f>SUM(AB220+(INDEX('dice roll'!AC220,1)))</f>
        <v>1</v>
      </c>
      <c r="AL220">
        <f>SUM(AB220+(INDEX('dice roll'!AD220,1)))</f>
        <v>1</v>
      </c>
      <c r="AM220">
        <f>SUM(AB220+(INDEX('dice roll'!AE220,1)))</f>
        <v>1</v>
      </c>
      <c r="AN220">
        <f>SUM(AB220+(INDEX('dice roll'!AF220,1)))</f>
        <v>1</v>
      </c>
      <c r="AO220">
        <f>SUM(AB220+(INDEX('dice roll'!AG220,1)))</f>
        <v>1</v>
      </c>
    </row>
    <row r="221" spans="26:41" ht="12.75">
      <c r="Z221" s="19" t="s">
        <v>1244</v>
      </c>
      <c r="AA221" s="6">
        <v>3</v>
      </c>
      <c r="AB221" s="6">
        <f>INDEX('floating math'!J7,1)</f>
        <v>1</v>
      </c>
      <c r="AC221" s="6">
        <v>6</v>
      </c>
      <c r="AD221" s="20" t="s">
        <v>943</v>
      </c>
      <c r="AE221" s="6"/>
      <c r="AF221">
        <f>SUM(AB221+(INDEX('dice roll'!X221,1)))</f>
        <v>1</v>
      </c>
      <c r="AG221">
        <f>SUM(AB221+(INDEX('dice roll'!Y221,1)))</f>
        <v>1</v>
      </c>
      <c r="AH221">
        <f>SUM(AB221+(INDEX('dice roll'!Z221,1)))</f>
        <v>1</v>
      </c>
      <c r="AI221">
        <f>SUM(AB221+(INDEX('dice roll'!AA221,1)))</f>
        <v>1</v>
      </c>
      <c r="AJ221">
        <f>SUM(AB221+(INDEX('dice roll'!AB221,1)))</f>
        <v>1</v>
      </c>
      <c r="AK221">
        <f>SUM(AB221+(INDEX('dice roll'!AC221,1)))</f>
        <v>1</v>
      </c>
      <c r="AL221">
        <f>SUM(AB221+(INDEX('dice roll'!AD221,1)))</f>
        <v>1</v>
      </c>
      <c r="AM221">
        <f>SUM(AB221+(INDEX('dice roll'!AE221,1)))</f>
        <v>1</v>
      </c>
      <c r="AN221">
        <f>SUM(AB221+(INDEX('dice roll'!AF221,1)))</f>
        <v>1</v>
      </c>
      <c r="AO221">
        <f>SUM(AB221+(INDEX('dice roll'!AG221,1)))</f>
        <v>1</v>
      </c>
    </row>
    <row r="222" spans="26:41" ht="12.75">
      <c r="Z222" s="19" t="s">
        <v>1245</v>
      </c>
      <c r="AA222" s="6">
        <v>1</v>
      </c>
      <c r="AB222" s="6">
        <f>INDEX('floating math'!J4,1)</f>
        <v>1</v>
      </c>
      <c r="AC222" s="6">
        <v>6</v>
      </c>
      <c r="AD222" s="20" t="s">
        <v>943</v>
      </c>
      <c r="AE222" s="6"/>
      <c r="AF222">
        <f>SUM(AB222+(INDEX('dice roll'!X222,1)))</f>
        <v>1</v>
      </c>
      <c r="AG222">
        <f>SUM(AB222+(INDEX('dice roll'!Y222,1)))</f>
        <v>1</v>
      </c>
      <c r="AH222">
        <f>SUM(AB222+(INDEX('dice roll'!Z222,1)))</f>
        <v>1</v>
      </c>
      <c r="AI222">
        <f>SUM(AB222+(INDEX('dice roll'!AA222,1)))</f>
        <v>1</v>
      </c>
      <c r="AJ222">
        <f>SUM(AB222+(INDEX('dice roll'!AB222,1)))</f>
        <v>1</v>
      </c>
      <c r="AK222">
        <f>SUM(AB222+(INDEX('dice roll'!AC222,1)))</f>
        <v>1</v>
      </c>
      <c r="AL222">
        <f>SUM(AB222+(INDEX('dice roll'!AD222,1)))</f>
        <v>1</v>
      </c>
      <c r="AM222">
        <f>SUM(AB222+(INDEX('dice roll'!AE222,1)))</f>
        <v>1</v>
      </c>
      <c r="AN222">
        <f>SUM(AB222+(INDEX('dice roll'!AF222,1)))</f>
        <v>1</v>
      </c>
      <c r="AO222">
        <f>SUM(AB222+(INDEX('dice roll'!AG222,1)))</f>
        <v>1</v>
      </c>
    </row>
    <row r="223" spans="26:41" ht="12.75">
      <c r="Z223" s="19" t="s">
        <v>1246</v>
      </c>
      <c r="AA223" s="6">
        <v>2</v>
      </c>
      <c r="AB223" s="6">
        <f>INDEX('floating math'!J4,1)</f>
        <v>1</v>
      </c>
      <c r="AC223" s="6">
        <v>4</v>
      </c>
      <c r="AD223" s="20" t="s">
        <v>943</v>
      </c>
      <c r="AE223" s="6"/>
      <c r="AF223">
        <f>SUM(AB223+(INDEX('dice roll'!X223,1)))</f>
        <v>1</v>
      </c>
      <c r="AG223">
        <f>SUM(AB223+(INDEX('dice roll'!Y223,1)))</f>
        <v>1</v>
      </c>
      <c r="AH223">
        <f>SUM(AB223+(INDEX('dice roll'!Z223,1)))</f>
        <v>1</v>
      </c>
      <c r="AI223">
        <f>SUM(AB223+(INDEX('dice roll'!AA223,1)))</f>
        <v>1</v>
      </c>
      <c r="AJ223">
        <f>SUM(AB223+(INDEX('dice roll'!AB223,1)))</f>
        <v>1</v>
      </c>
      <c r="AK223">
        <f>SUM(AB223+(INDEX('dice roll'!AC223,1)))</f>
        <v>1</v>
      </c>
      <c r="AL223">
        <f>SUM(AB223+(INDEX('dice roll'!AD223,1)))</f>
        <v>1</v>
      </c>
      <c r="AM223">
        <f>SUM(AB223+(INDEX('dice roll'!AE223,1)))</f>
        <v>1</v>
      </c>
      <c r="AN223">
        <f>SUM(AB223+(INDEX('dice roll'!AF223,1)))</f>
        <v>1</v>
      </c>
      <c r="AO223">
        <f>SUM(AB223+(INDEX('dice roll'!AG223,1)))</f>
        <v>1</v>
      </c>
    </row>
    <row r="224" spans="26:41" ht="12.75">
      <c r="Z224" s="19" t="s">
        <v>1247</v>
      </c>
      <c r="AA224" s="6">
        <v>1</v>
      </c>
      <c r="AB224" s="6">
        <f>ROUND(SUM(INDEX('floating math'!J7,1),INDEX('floating math'!J4,1))/2,0)</f>
        <v>1</v>
      </c>
      <c r="AC224" s="6">
        <v>6</v>
      </c>
      <c r="AD224" s="20" t="s">
        <v>943</v>
      </c>
      <c r="AE224" s="6"/>
      <c r="AF224">
        <f>SUM(AB224+(INDEX('dice roll'!X224,1)))</f>
        <v>1</v>
      </c>
      <c r="AG224">
        <f>SUM(AB224+(INDEX('dice roll'!Y224,1)))</f>
        <v>1</v>
      </c>
      <c r="AH224">
        <f>SUM(AB224+(INDEX('dice roll'!Z224,1)))</f>
        <v>1</v>
      </c>
      <c r="AI224">
        <f>SUM(AB224+(INDEX('dice roll'!AA224,1)))</f>
        <v>1</v>
      </c>
      <c r="AJ224">
        <f>SUM(AB224+(INDEX('dice roll'!AB224,1)))</f>
        <v>1</v>
      </c>
      <c r="AK224">
        <f>SUM(AB224+(INDEX('dice roll'!AC224,1)))</f>
        <v>1</v>
      </c>
      <c r="AL224">
        <f>SUM(AB224+(INDEX('dice roll'!AD224,1)))</f>
        <v>1</v>
      </c>
      <c r="AM224">
        <f>SUM(AB224+(INDEX('dice roll'!AE224,1)))</f>
        <v>1</v>
      </c>
      <c r="AN224">
        <f>SUM(AB224+(INDEX('dice roll'!AF224,1)))</f>
        <v>1</v>
      </c>
      <c r="AO224">
        <f>SUM(AB224+(INDEX('dice roll'!AG224,1)))</f>
        <v>1</v>
      </c>
    </row>
    <row r="225" spans="26:41" ht="12.75">
      <c r="Z225" s="19" t="s">
        <v>1248</v>
      </c>
      <c r="AA225" s="6">
        <v>1</v>
      </c>
      <c r="AB225" s="6">
        <f>ROUND(SUM(INDEX('floating math'!J2,1),INDEX('floating math'!J4,1),INDEX('floating math'!J7,1))/3,0)</f>
        <v>1</v>
      </c>
      <c r="AC225" s="6">
        <v>8</v>
      </c>
      <c r="AD225" s="20" t="s">
        <v>943</v>
      </c>
      <c r="AE225" s="6"/>
      <c r="AF225">
        <f>SUM(AB225+(INDEX('dice roll'!X225,1)))</f>
        <v>1</v>
      </c>
      <c r="AG225">
        <f>SUM(AB225+(INDEX('dice roll'!Y225,1)))</f>
        <v>1</v>
      </c>
      <c r="AH225">
        <f>SUM(AB225+(INDEX('dice roll'!Z225,1)))</f>
        <v>1</v>
      </c>
      <c r="AI225">
        <f>SUM(AB225+(INDEX('dice roll'!AA225,1)))</f>
        <v>1</v>
      </c>
      <c r="AJ225">
        <f>SUM(AB225+(INDEX('dice roll'!AB225,1)))</f>
        <v>1</v>
      </c>
      <c r="AK225">
        <f>SUM(AB225+(INDEX('dice roll'!AC225,1)))</f>
        <v>1</v>
      </c>
      <c r="AL225">
        <f>SUM(AB225+(INDEX('dice roll'!AD225,1)))</f>
        <v>1</v>
      </c>
      <c r="AM225">
        <f>SUM(AB225+(INDEX('dice roll'!AE225,1)))</f>
        <v>1</v>
      </c>
      <c r="AN225">
        <f>SUM(AB225+(INDEX('dice roll'!AF225,1)))</f>
        <v>1</v>
      </c>
      <c r="AO225">
        <f>SUM(AB225+(INDEX('dice roll'!AG225,1)))</f>
        <v>1</v>
      </c>
    </row>
    <row r="226" spans="26:41" ht="12.75">
      <c r="Z226" s="19" t="s">
        <v>1249</v>
      </c>
      <c r="AA226" s="6">
        <v>3</v>
      </c>
      <c r="AB226" s="6">
        <f>INDEX('floating math'!J4,1)</f>
        <v>1</v>
      </c>
      <c r="AC226" s="6">
        <v>6</v>
      </c>
      <c r="AD226" s="20" t="s">
        <v>946</v>
      </c>
      <c r="AE226" s="6"/>
      <c r="AF226">
        <f>SUM(AB226+(INDEX('dice roll'!X226,1)))</f>
        <v>1</v>
      </c>
      <c r="AG226">
        <f>SUM(AB226+(INDEX('dice roll'!Y226,1)))</f>
        <v>1</v>
      </c>
      <c r="AH226">
        <f>SUM(AB226+(INDEX('dice roll'!Z226,1)))</f>
        <v>1</v>
      </c>
      <c r="AI226">
        <f>SUM(AB226+(INDEX('dice roll'!AA226,1)))</f>
        <v>1</v>
      </c>
      <c r="AJ226">
        <f>SUM(AB226+(INDEX('dice roll'!AB226,1)))</f>
        <v>1</v>
      </c>
      <c r="AK226">
        <f>SUM(AB226+(INDEX('dice roll'!AC226,1)))</f>
        <v>1</v>
      </c>
      <c r="AL226">
        <f>SUM(AB226+(INDEX('dice roll'!AD226,1)))</f>
        <v>1</v>
      </c>
      <c r="AM226">
        <f>SUM(AB226+(INDEX('dice roll'!AE226,1)))</f>
        <v>1</v>
      </c>
      <c r="AN226">
        <f>SUM(AB226+(INDEX('dice roll'!AF226,1)))</f>
        <v>1</v>
      </c>
      <c r="AO226">
        <f>SUM(AB226+(INDEX('dice roll'!AG226,1)))</f>
        <v>1</v>
      </c>
    </row>
    <row r="227" spans="26:41" ht="12.75">
      <c r="Z227" s="19" t="s">
        <v>1250</v>
      </c>
      <c r="AA227" s="6">
        <v>2</v>
      </c>
      <c r="AB227" s="6">
        <f>INDEX('floating math'!J4,1)</f>
        <v>1</v>
      </c>
      <c r="AC227" s="6">
        <v>8</v>
      </c>
      <c r="AD227" s="20" t="s">
        <v>943</v>
      </c>
      <c r="AE227" s="6"/>
      <c r="AF227">
        <f>SUM(AB227+(INDEX('dice roll'!X227,1)))</f>
        <v>1</v>
      </c>
      <c r="AG227">
        <f>SUM(AB227+(INDEX('dice roll'!Y227,1)))</f>
        <v>1</v>
      </c>
      <c r="AH227">
        <f>SUM(AB227+(INDEX('dice roll'!Z227,1)))</f>
        <v>1</v>
      </c>
      <c r="AI227">
        <f>SUM(AB227+(INDEX('dice roll'!AA227,1)))</f>
        <v>1</v>
      </c>
      <c r="AJ227">
        <f>SUM(AB227+(INDEX('dice roll'!AB227,1)))</f>
        <v>1</v>
      </c>
      <c r="AK227">
        <f>SUM(AB227+(INDEX('dice roll'!AC227,1)))</f>
        <v>1</v>
      </c>
      <c r="AL227">
        <f>SUM(AB227+(INDEX('dice roll'!AD227,1)))</f>
        <v>1</v>
      </c>
      <c r="AM227">
        <f>SUM(AB227+(INDEX('dice roll'!AE227,1)))</f>
        <v>1</v>
      </c>
      <c r="AN227">
        <f>SUM(AB227+(INDEX('dice roll'!AF227,1)))</f>
        <v>1</v>
      </c>
      <c r="AO227">
        <f>SUM(AB227+(INDEX('dice roll'!AG227,1)))</f>
        <v>1</v>
      </c>
    </row>
    <row r="228" spans="26:41" ht="12.75">
      <c r="Z228" s="19" t="s">
        <v>1251</v>
      </c>
      <c r="AA228" s="6">
        <v>1</v>
      </c>
      <c r="AB228" s="6">
        <f>INDEX('floating math'!J4,1)</f>
        <v>1</v>
      </c>
      <c r="AC228" s="6">
        <v>8</v>
      </c>
      <c r="AD228" s="20" t="s">
        <v>943</v>
      </c>
      <c r="AE228" s="6"/>
      <c r="AF228">
        <f>SUM(AB228+(INDEX('dice roll'!X228,1)))</f>
        <v>1</v>
      </c>
      <c r="AG228">
        <f>SUM(AB228+(INDEX('dice roll'!Y228,1)))</f>
        <v>1</v>
      </c>
      <c r="AH228">
        <f>SUM(AB228+(INDEX('dice roll'!Z228,1)))</f>
        <v>1</v>
      </c>
      <c r="AI228">
        <f>SUM(AB228+(INDEX('dice roll'!AA228,1)))</f>
        <v>1</v>
      </c>
      <c r="AJ228">
        <f>SUM(AB228+(INDEX('dice roll'!AB228,1)))</f>
        <v>1</v>
      </c>
      <c r="AK228">
        <f>SUM(AB228+(INDEX('dice roll'!AC228,1)))</f>
        <v>1</v>
      </c>
      <c r="AL228">
        <f>SUM(AB228+(INDEX('dice roll'!AD228,1)))</f>
        <v>1</v>
      </c>
      <c r="AM228">
        <f>SUM(AB228+(INDEX('dice roll'!AE228,1)))</f>
        <v>1</v>
      </c>
      <c r="AN228">
        <f>SUM(AB228+(INDEX('dice roll'!AF228,1)))</f>
        <v>1</v>
      </c>
      <c r="AO228">
        <f>SUM(AB228+(INDEX('dice roll'!AG228,1)))</f>
        <v>1</v>
      </c>
    </row>
    <row r="229" spans="26:41" ht="12.75">
      <c r="Z229" s="24" t="s">
        <v>1252</v>
      </c>
      <c r="AA229" s="25">
        <v>2</v>
      </c>
      <c r="AB229" s="25">
        <f>INDEX('floating math'!J7,1)</f>
        <v>1</v>
      </c>
      <c r="AC229" s="25">
        <v>4</v>
      </c>
      <c r="AD229" s="26" t="s">
        <v>943</v>
      </c>
      <c r="AE229" s="6"/>
      <c r="AF229">
        <f>SUM(AB229+(INDEX('dice roll'!X229,1)))</f>
        <v>1</v>
      </c>
      <c r="AG229">
        <f>SUM(AB229+(INDEX('dice roll'!Y229,1)))</f>
        <v>1</v>
      </c>
      <c r="AH229">
        <f>SUM(AB229+(INDEX('dice roll'!Z229,1)))</f>
        <v>1</v>
      </c>
      <c r="AI229">
        <f>SUM(AB229+(INDEX('dice roll'!AA229,1)))</f>
        <v>1</v>
      </c>
      <c r="AJ229">
        <f>SUM(AB229+(INDEX('dice roll'!AB229,1)))</f>
        <v>1</v>
      </c>
      <c r="AK229">
        <f>SUM(AB229+(INDEX('dice roll'!AC229,1)))</f>
        <v>1</v>
      </c>
      <c r="AL229">
        <f>SUM(AB229+(INDEX('dice roll'!AD229,1)))</f>
        <v>1</v>
      </c>
      <c r="AM229">
        <f>SUM(AB229+(INDEX('dice roll'!AE229,1)))</f>
        <v>1</v>
      </c>
      <c r="AN229">
        <f>SUM(AB229+(INDEX('dice roll'!AF229,1)))</f>
        <v>1</v>
      </c>
      <c r="AO229">
        <f>SUM(AB229+(INDEX('dice roll'!AG229,1)))</f>
        <v>1</v>
      </c>
    </row>
    <row r="230" spans="26:31" ht="12.75">
      <c r="Z230" s="164" t="s">
        <v>1253</v>
      </c>
      <c r="AA230" s="164" t="s">
        <v>937</v>
      </c>
      <c r="AB230" s="164" t="s">
        <v>938</v>
      </c>
      <c r="AC230" s="164" t="s">
        <v>939</v>
      </c>
      <c r="AD230" s="164" t="s">
        <v>940</v>
      </c>
      <c r="AE230" s="166"/>
    </row>
    <row r="231" spans="26:41" ht="12.75">
      <c r="Z231" s="16" t="s">
        <v>1254</v>
      </c>
      <c r="AA231" s="17">
        <v>1</v>
      </c>
      <c r="AB231" s="17">
        <f>ROUND(SUM(INDEX('floating math'!J5,1),INDEX('floating math'!J3,1))/2,0)</f>
        <v>1</v>
      </c>
      <c r="AC231" s="17">
        <v>8</v>
      </c>
      <c r="AD231" s="18" t="s">
        <v>943</v>
      </c>
      <c r="AE231" s="6"/>
      <c r="AF231">
        <f>SUM(AB231+(INDEX('dice roll'!X231,1)))</f>
        <v>1</v>
      </c>
      <c r="AG231">
        <f>SUM(AB231+(INDEX('dice roll'!Y231,1)))</f>
        <v>1</v>
      </c>
      <c r="AH231">
        <f>SUM(AB231+(INDEX('dice roll'!Z231,1)))</f>
        <v>1</v>
      </c>
      <c r="AI231">
        <f>SUM(AB231+(INDEX('dice roll'!AA231,1)))</f>
        <v>1</v>
      </c>
      <c r="AJ231">
        <f>SUM(AB231+(INDEX('dice roll'!AB231,1)))</f>
        <v>1</v>
      </c>
      <c r="AK231">
        <f>SUM(AB231+(INDEX('dice roll'!AC231,1)))</f>
        <v>1</v>
      </c>
      <c r="AL231">
        <f>SUM(AB231+(INDEX('dice roll'!AD231,1)))</f>
        <v>1</v>
      </c>
      <c r="AM231">
        <f>SUM(AB231+(INDEX('dice roll'!AE231,1)))</f>
        <v>1</v>
      </c>
      <c r="AN231">
        <f>SUM(AB231+(INDEX('dice roll'!AF231,1)))</f>
        <v>1</v>
      </c>
      <c r="AO231">
        <f>SUM(AB231+(INDEX('dice roll'!AG231,1)))</f>
        <v>1</v>
      </c>
    </row>
    <row r="232" spans="26:41" ht="12.75">
      <c r="Z232" s="19" t="s">
        <v>1255</v>
      </c>
      <c r="AA232" s="6">
        <v>1</v>
      </c>
      <c r="AB232" s="6">
        <f>ROUND(SUM(INDEX('floating math'!J2,1),INDEX('floating math'!J5,1),INDEX('floating math'!J3,1))/3,0)</f>
        <v>1</v>
      </c>
      <c r="AC232" s="6">
        <v>6</v>
      </c>
      <c r="AD232" s="20" t="s">
        <v>943</v>
      </c>
      <c r="AE232" s="6"/>
      <c r="AF232">
        <f>SUM(AB232+(INDEX('dice roll'!X232,1)))</f>
        <v>1</v>
      </c>
      <c r="AG232">
        <f>SUM(AB232+(INDEX('dice roll'!Y232,1)))</f>
        <v>1</v>
      </c>
      <c r="AH232">
        <f>SUM(AB232+(INDEX('dice roll'!Z232,1)))</f>
        <v>1</v>
      </c>
      <c r="AI232">
        <f>SUM(AB232+(INDEX('dice roll'!AA232,1)))</f>
        <v>1</v>
      </c>
      <c r="AJ232">
        <f>SUM(AB232+(INDEX('dice roll'!AB232,1)))</f>
        <v>1</v>
      </c>
      <c r="AK232">
        <f>SUM(AB232+(INDEX('dice roll'!AC232,1)))</f>
        <v>1</v>
      </c>
      <c r="AL232">
        <f>SUM(AB232+(INDEX('dice roll'!AD232,1)))</f>
        <v>1</v>
      </c>
      <c r="AM232">
        <f>SUM(AB232+(INDEX('dice roll'!AE232,1)))</f>
        <v>1</v>
      </c>
      <c r="AN232">
        <f>SUM(AB232+(INDEX('dice roll'!AF232,1)))</f>
        <v>1</v>
      </c>
      <c r="AO232">
        <f>SUM(AB232+(INDEX('dice roll'!AG232,1)))</f>
        <v>1</v>
      </c>
    </row>
    <row r="233" spans="26:41" ht="12.75">
      <c r="Z233" s="19" t="s">
        <v>1256</v>
      </c>
      <c r="AA233" s="6">
        <v>1</v>
      </c>
      <c r="AB233" s="6">
        <f>ROUND(SUM(INDEX('floating math'!J2,1),INDEX('floating math'!J5,1),INDEX('floating math'!J3,1))/3,0)</f>
        <v>1</v>
      </c>
      <c r="AC233" s="6">
        <v>8</v>
      </c>
      <c r="AD233" s="20" t="s">
        <v>943</v>
      </c>
      <c r="AE233" s="6"/>
      <c r="AF233">
        <f>SUM(AB233+(INDEX('dice roll'!X233,1)))</f>
        <v>1</v>
      </c>
      <c r="AG233">
        <f>SUM(AB233+(INDEX('dice roll'!Y233,1)))</f>
        <v>1</v>
      </c>
      <c r="AH233">
        <f>SUM(AB233+(INDEX('dice roll'!Z233,1)))</f>
        <v>1</v>
      </c>
      <c r="AI233">
        <f>SUM(AB233+(INDEX('dice roll'!AA233,1)))</f>
        <v>1</v>
      </c>
      <c r="AJ233">
        <f>SUM(AB233+(INDEX('dice roll'!AB233,1)))</f>
        <v>1</v>
      </c>
      <c r="AK233">
        <f>SUM(AB233+(INDEX('dice roll'!AC233,1)))</f>
        <v>1</v>
      </c>
      <c r="AL233">
        <f>SUM(AB233+(INDEX('dice roll'!AD233,1)))</f>
        <v>1</v>
      </c>
      <c r="AM233">
        <f>SUM(AB233+(INDEX('dice roll'!AE233,1)))</f>
        <v>1</v>
      </c>
      <c r="AN233">
        <f>SUM(AB233+(INDEX('dice roll'!AF233,1)))</f>
        <v>1</v>
      </c>
      <c r="AO233">
        <f>SUM(AB233+(INDEX('dice roll'!AG233,1)))</f>
        <v>1</v>
      </c>
    </row>
    <row r="234" spans="26:41" ht="12.75">
      <c r="Z234" s="19" t="s">
        <v>1257</v>
      </c>
      <c r="AA234" s="6">
        <v>1</v>
      </c>
      <c r="AB234" s="6">
        <f>ROUND(SUM(INDEX('floating math'!J2,1),INDEX('floating math'!J5,1),INDEX('floating math'!J3,1))/3,0)</f>
        <v>1</v>
      </c>
      <c r="AC234" s="6">
        <v>8</v>
      </c>
      <c r="AD234" s="20" t="s">
        <v>943</v>
      </c>
      <c r="AE234" s="6"/>
      <c r="AF234">
        <f>SUM(AB234+(INDEX('dice roll'!X234,1)))</f>
        <v>1</v>
      </c>
      <c r="AG234">
        <f>SUM(AB234+(INDEX('dice roll'!Y234,1)))</f>
        <v>1</v>
      </c>
      <c r="AH234">
        <f>SUM(AB234+(INDEX('dice roll'!Z234,1)))</f>
        <v>1</v>
      </c>
      <c r="AI234">
        <f>SUM(AB234+(INDEX('dice roll'!AA234,1)))</f>
        <v>1</v>
      </c>
      <c r="AJ234">
        <f>SUM(AB234+(INDEX('dice roll'!AB234,1)))</f>
        <v>1</v>
      </c>
      <c r="AK234">
        <f>SUM(AB234+(INDEX('dice roll'!AC234,1)))</f>
        <v>1</v>
      </c>
      <c r="AL234">
        <f>SUM(AB234+(INDEX('dice roll'!AD234,1)))</f>
        <v>1</v>
      </c>
      <c r="AM234">
        <f>SUM(AB234+(INDEX('dice roll'!AE234,1)))</f>
        <v>1</v>
      </c>
      <c r="AN234">
        <f>SUM(AB234+(INDEX('dice roll'!AF234,1)))</f>
        <v>1</v>
      </c>
      <c r="AO234">
        <f>SUM(AB234+(INDEX('dice roll'!AG234,1)))</f>
        <v>1</v>
      </c>
    </row>
    <row r="235" spans="26:41" ht="12.75">
      <c r="Z235" s="19" t="s">
        <v>1258</v>
      </c>
      <c r="AA235" s="6">
        <v>1</v>
      </c>
      <c r="AB235" s="6">
        <f>INDEX('floating math'!J5,1)</f>
        <v>1</v>
      </c>
      <c r="AC235" s="6">
        <v>6</v>
      </c>
      <c r="AD235" s="20" t="s">
        <v>943</v>
      </c>
      <c r="AE235" s="6"/>
      <c r="AF235">
        <f>SUM(AB235+(INDEX('dice roll'!X235,1)))</f>
        <v>1</v>
      </c>
      <c r="AG235">
        <f>SUM(AB235+(INDEX('dice roll'!Y235,1)))</f>
        <v>1</v>
      </c>
      <c r="AH235">
        <f>SUM(AB235+(INDEX('dice roll'!Z235,1)))</f>
        <v>1</v>
      </c>
      <c r="AI235">
        <f>SUM(AB235+(INDEX('dice roll'!AA235,1)))</f>
        <v>1</v>
      </c>
      <c r="AJ235">
        <f>SUM(AB235+(INDEX('dice roll'!AB235,1)))</f>
        <v>1</v>
      </c>
      <c r="AK235">
        <f>SUM(AB235+(INDEX('dice roll'!AC235,1)))</f>
        <v>1</v>
      </c>
      <c r="AL235">
        <f>SUM(AB235+(INDEX('dice roll'!AD235,1)))</f>
        <v>1</v>
      </c>
      <c r="AM235">
        <f>SUM(AB235+(INDEX('dice roll'!AE235,1)))</f>
        <v>1</v>
      </c>
      <c r="AN235">
        <f>SUM(AB235+(INDEX('dice roll'!AF235,1)))</f>
        <v>1</v>
      </c>
      <c r="AO235">
        <f>SUM(AB235+(INDEX('dice roll'!AG235,1)))</f>
        <v>1</v>
      </c>
    </row>
    <row r="236" spans="26:41" ht="12.75">
      <c r="Z236" s="19" t="s">
        <v>1259</v>
      </c>
      <c r="AA236" s="6">
        <v>1</v>
      </c>
      <c r="AB236" s="6">
        <f>ROUND(SUM(INDEX('floating math'!J4,1),INDEX('floating math'!J5,1))/2,0)</f>
        <v>1</v>
      </c>
      <c r="AC236" s="6">
        <v>8</v>
      </c>
      <c r="AD236" s="20" t="s">
        <v>943</v>
      </c>
      <c r="AE236" s="6"/>
      <c r="AF236">
        <f>SUM(AB236+(INDEX('dice roll'!X236,1)))</f>
        <v>1</v>
      </c>
      <c r="AG236">
        <f>SUM(AB236+(INDEX('dice roll'!Y236,1)))</f>
        <v>1</v>
      </c>
      <c r="AH236">
        <f>SUM(AB236+(INDEX('dice roll'!Z236,1)))</f>
        <v>1</v>
      </c>
      <c r="AI236">
        <f>SUM(AB236+(INDEX('dice roll'!AA236,1)))</f>
        <v>1</v>
      </c>
      <c r="AJ236">
        <f>SUM(AB236+(INDEX('dice roll'!AB236,1)))</f>
        <v>1</v>
      </c>
      <c r="AK236">
        <f>SUM(AB236+(INDEX('dice roll'!AC236,1)))</f>
        <v>1</v>
      </c>
      <c r="AL236">
        <f>SUM(AB236+(INDEX('dice roll'!AD236,1)))</f>
        <v>1</v>
      </c>
      <c r="AM236">
        <f>SUM(AB236+(INDEX('dice roll'!AE236,1)))</f>
        <v>1</v>
      </c>
      <c r="AN236">
        <f>SUM(AB236+(INDEX('dice roll'!AF236,1)))</f>
        <v>1</v>
      </c>
      <c r="AO236">
        <f>SUM(AB236+(INDEX('dice roll'!AG236,1)))</f>
        <v>1</v>
      </c>
    </row>
    <row r="237" spans="26:41" ht="12.75">
      <c r="Z237" s="19" t="s">
        <v>1260</v>
      </c>
      <c r="AA237" s="6">
        <v>1</v>
      </c>
      <c r="AB237" s="6">
        <f>INDEX('floating math'!J5,1)</f>
        <v>1</v>
      </c>
      <c r="AC237" s="6">
        <v>6</v>
      </c>
      <c r="AD237" s="20" t="s">
        <v>943</v>
      </c>
      <c r="AE237" s="6"/>
      <c r="AF237">
        <f>SUM(AB237+(INDEX('dice roll'!X237,1)))</f>
        <v>1</v>
      </c>
      <c r="AG237">
        <f>SUM(AB237+(INDEX('dice roll'!Y237,1)))</f>
        <v>1</v>
      </c>
      <c r="AH237">
        <f>SUM(AB237+(INDEX('dice roll'!Z237,1)))</f>
        <v>1</v>
      </c>
      <c r="AI237">
        <f>SUM(AB237+(INDEX('dice roll'!AA237,1)))</f>
        <v>1</v>
      </c>
      <c r="AJ237">
        <f>SUM(AB237+(INDEX('dice roll'!AB237,1)))</f>
        <v>1</v>
      </c>
      <c r="AK237">
        <f>SUM(AB237+(INDEX('dice roll'!AC237,1)))</f>
        <v>1</v>
      </c>
      <c r="AL237">
        <f>SUM(AB237+(INDEX('dice roll'!AD237,1)))</f>
        <v>1</v>
      </c>
      <c r="AM237">
        <f>SUM(AB237+(INDEX('dice roll'!AE237,1)))</f>
        <v>1</v>
      </c>
      <c r="AN237">
        <f>SUM(AB237+(INDEX('dice roll'!AF237,1)))</f>
        <v>1</v>
      </c>
      <c r="AO237">
        <f>SUM(AB237+(INDEX('dice roll'!AG237,1)))</f>
        <v>1</v>
      </c>
    </row>
    <row r="238" spans="26:41" ht="12.75">
      <c r="Z238" s="19" t="s">
        <v>1261</v>
      </c>
      <c r="AA238" s="6">
        <v>1</v>
      </c>
      <c r="AB238" s="6">
        <f>INDEX('floating math'!J2,1)</f>
        <v>1</v>
      </c>
      <c r="AC238" s="6">
        <v>8</v>
      </c>
      <c r="AD238" s="20" t="s">
        <v>943</v>
      </c>
      <c r="AE238" s="6"/>
      <c r="AF238">
        <f>SUM(AB238+(INDEX('dice roll'!X238,1)))</f>
        <v>1</v>
      </c>
      <c r="AG238">
        <f>SUM(AB238+(INDEX('dice roll'!Y238,1)))</f>
        <v>1</v>
      </c>
      <c r="AH238">
        <f>SUM(AB238+(INDEX('dice roll'!Z238,1)))</f>
        <v>1</v>
      </c>
      <c r="AI238">
        <f>SUM(AB238+(INDEX('dice roll'!AA238,1)))</f>
        <v>1</v>
      </c>
      <c r="AJ238">
        <f>SUM(AB238+(INDEX('dice roll'!AB238,1)))</f>
        <v>1</v>
      </c>
      <c r="AK238">
        <f>SUM(AB238+(INDEX('dice roll'!AC238,1)))</f>
        <v>1</v>
      </c>
      <c r="AL238">
        <f>SUM(AB238+(INDEX('dice roll'!AD238,1)))</f>
        <v>1</v>
      </c>
      <c r="AM238">
        <f>SUM(AB238+(INDEX('dice roll'!AE238,1)))</f>
        <v>1</v>
      </c>
      <c r="AN238">
        <f>SUM(AB238+(INDEX('dice roll'!AF238,1)))</f>
        <v>1</v>
      </c>
      <c r="AO238">
        <f>SUM(AB238+(INDEX('dice roll'!AG238,1)))</f>
        <v>1</v>
      </c>
    </row>
    <row r="239" spans="26:41" ht="12.75">
      <c r="Z239" s="19" t="s">
        <v>1262</v>
      </c>
      <c r="AA239" s="6">
        <v>1</v>
      </c>
      <c r="AB239" s="6">
        <f>INDEX('floating math'!J5,1)</f>
        <v>1</v>
      </c>
      <c r="AC239" s="6" t="s">
        <v>943</v>
      </c>
      <c r="AD239" s="20" t="s">
        <v>943</v>
      </c>
      <c r="AE239" s="6"/>
      <c r="AF239">
        <f>SUM(AB239+(INDEX('dice roll'!X239,1)))</f>
        <v>1</v>
      </c>
      <c r="AG239">
        <f>SUM(AB239+(INDEX('dice roll'!Y239,1)))</f>
        <v>1</v>
      </c>
      <c r="AH239">
        <f>SUM(AB239+(INDEX('dice roll'!Z239,1)))</f>
        <v>1</v>
      </c>
      <c r="AI239">
        <f>SUM(AB239+(INDEX('dice roll'!AA239,1)))</f>
        <v>1</v>
      </c>
      <c r="AJ239">
        <f>SUM(AB239+(INDEX('dice roll'!AB239,1)))</f>
        <v>1</v>
      </c>
      <c r="AK239">
        <f>SUM(AB239+(INDEX('dice roll'!AC239,1)))</f>
        <v>1</v>
      </c>
      <c r="AL239">
        <f>SUM(AB239+(INDEX('dice roll'!AD239,1)))</f>
        <v>1</v>
      </c>
      <c r="AM239">
        <f>SUM(AB239+(INDEX('dice roll'!AE239,1)))</f>
        <v>1</v>
      </c>
      <c r="AN239">
        <f>SUM(AB239+(INDEX('dice roll'!AF239,1)))</f>
        <v>1</v>
      </c>
      <c r="AO239">
        <f>SUM(AB239+(INDEX('dice roll'!AG239,1)))</f>
        <v>1</v>
      </c>
    </row>
    <row r="240" spans="26:41" ht="12.75">
      <c r="Z240" s="24" t="s">
        <v>1263</v>
      </c>
      <c r="AA240" s="25">
        <v>1</v>
      </c>
      <c r="AB240" s="25">
        <f>ROUND(SUM(INDEX('floating math'!J5,1),INDEX('floating math'!J3,1))/2,0)</f>
        <v>1</v>
      </c>
      <c r="AC240" s="25">
        <v>8</v>
      </c>
      <c r="AD240" s="26" t="s">
        <v>943</v>
      </c>
      <c r="AE240" s="6"/>
      <c r="AF240">
        <f>SUM(AB240+(INDEX('dice roll'!X240,1)))</f>
        <v>1</v>
      </c>
      <c r="AG240">
        <f>SUM(AB240+(INDEX('dice roll'!Y240,1)))</f>
        <v>1</v>
      </c>
      <c r="AH240">
        <f>SUM(AB240+(INDEX('dice roll'!Z240,1)))</f>
        <v>1</v>
      </c>
      <c r="AI240">
        <f>SUM(AB240+(INDEX('dice roll'!AA240,1)))</f>
        <v>1</v>
      </c>
      <c r="AJ240">
        <f>SUM(AB240+(INDEX('dice roll'!AB240,1)))</f>
        <v>1</v>
      </c>
      <c r="AK240">
        <f>SUM(AB240+(INDEX('dice roll'!AC240,1)))</f>
        <v>1</v>
      </c>
      <c r="AL240">
        <f>SUM(AB240+(INDEX('dice roll'!AD240,1)))</f>
        <v>1</v>
      </c>
      <c r="AM240">
        <f>SUM(AB240+(INDEX('dice roll'!AE240,1)))</f>
        <v>1</v>
      </c>
      <c r="AN240">
        <f>SUM(AB240+(INDEX('dice roll'!AF240,1)))</f>
        <v>1</v>
      </c>
      <c r="AO240">
        <f>SUM(AB240+(INDEX('dice roll'!AG240,1)))</f>
        <v>1</v>
      </c>
    </row>
    <row r="241" spans="26:30" ht="12.75">
      <c r="Z241" s="164" t="s">
        <v>28</v>
      </c>
      <c r="AA241" s="164" t="s">
        <v>937</v>
      </c>
      <c r="AB241" s="164"/>
      <c r="AC241" s="164"/>
      <c r="AD241" s="164"/>
    </row>
    <row r="242" spans="26:41" ht="12.75">
      <c r="Z242" s="16" t="s">
        <v>1299</v>
      </c>
      <c r="AA242" s="17">
        <v>5</v>
      </c>
      <c r="AB242" s="17"/>
      <c r="AC242" s="17"/>
      <c r="AD242" s="18"/>
      <c r="AF242">
        <v>100</v>
      </c>
      <c r="AG242">
        <v>100</v>
      </c>
      <c r="AH242">
        <v>100</v>
      </c>
      <c r="AI242">
        <v>100</v>
      </c>
      <c r="AJ242">
        <v>100</v>
      </c>
      <c r="AK242">
        <v>100</v>
      </c>
      <c r="AL242">
        <v>100</v>
      </c>
      <c r="AM242">
        <v>100</v>
      </c>
      <c r="AN242">
        <v>100</v>
      </c>
      <c r="AO242">
        <v>100</v>
      </c>
    </row>
    <row r="243" spans="26:41" ht="12.75">
      <c r="Z243" s="19" t="s">
        <v>1300</v>
      </c>
      <c r="AA243" s="6">
        <v>5</v>
      </c>
      <c r="AB243" s="6"/>
      <c r="AC243" s="6"/>
      <c r="AD243" s="20"/>
      <c r="AF243">
        <v>100</v>
      </c>
      <c r="AG243">
        <v>100</v>
      </c>
      <c r="AH243">
        <v>100</v>
      </c>
      <c r="AI243">
        <v>100</v>
      </c>
      <c r="AJ243">
        <v>100</v>
      </c>
      <c r="AK243">
        <v>100</v>
      </c>
      <c r="AL243">
        <v>100</v>
      </c>
      <c r="AM243">
        <v>100</v>
      </c>
      <c r="AN243">
        <v>100</v>
      </c>
      <c r="AO243">
        <v>100</v>
      </c>
    </row>
    <row r="244" spans="26:41" ht="12.75">
      <c r="Z244" s="19" t="s">
        <v>1301</v>
      </c>
      <c r="AA244" s="6">
        <v>5</v>
      </c>
      <c r="AB244" s="6"/>
      <c r="AC244" s="6"/>
      <c r="AD244" s="20"/>
      <c r="AF244">
        <v>100</v>
      </c>
      <c r="AG244">
        <v>100</v>
      </c>
      <c r="AH244">
        <v>100</v>
      </c>
      <c r="AI244">
        <v>100</v>
      </c>
      <c r="AJ244">
        <v>100</v>
      </c>
      <c r="AK244">
        <v>100</v>
      </c>
      <c r="AL244">
        <v>100</v>
      </c>
      <c r="AM244">
        <v>100</v>
      </c>
      <c r="AN244">
        <v>100</v>
      </c>
      <c r="AO244">
        <v>100</v>
      </c>
    </row>
    <row r="245" spans="26:41" ht="12.75">
      <c r="Z245" s="19" t="s">
        <v>1302</v>
      </c>
      <c r="AA245" s="6">
        <v>5</v>
      </c>
      <c r="AB245" s="6"/>
      <c r="AC245" s="6"/>
      <c r="AD245" s="20"/>
      <c r="AF245">
        <v>100</v>
      </c>
      <c r="AG245">
        <v>100</v>
      </c>
      <c r="AH245">
        <v>100</v>
      </c>
      <c r="AI245">
        <v>100</v>
      </c>
      <c r="AJ245">
        <v>100</v>
      </c>
      <c r="AK245">
        <v>100</v>
      </c>
      <c r="AL245">
        <v>100</v>
      </c>
      <c r="AM245">
        <v>100</v>
      </c>
      <c r="AN245">
        <v>100</v>
      </c>
      <c r="AO245">
        <v>100</v>
      </c>
    </row>
    <row r="246" spans="26:41" ht="12.75">
      <c r="Z246" s="19" t="s">
        <v>55</v>
      </c>
      <c r="AA246" s="6">
        <v>5</v>
      </c>
      <c r="AB246" s="6"/>
      <c r="AC246" s="6"/>
      <c r="AD246" s="20"/>
      <c r="AF246">
        <v>100</v>
      </c>
      <c r="AG246">
        <v>100</v>
      </c>
      <c r="AH246">
        <v>100</v>
      </c>
      <c r="AI246">
        <v>100</v>
      </c>
      <c r="AJ246">
        <v>100</v>
      </c>
      <c r="AK246">
        <v>100</v>
      </c>
      <c r="AL246">
        <v>100</v>
      </c>
      <c r="AM246">
        <v>100</v>
      </c>
      <c r="AN246">
        <v>100</v>
      </c>
      <c r="AO246">
        <v>100</v>
      </c>
    </row>
    <row r="247" spans="26:41" ht="12.75">
      <c r="Z247" s="19" t="s">
        <v>1303</v>
      </c>
      <c r="AA247" s="6">
        <v>10</v>
      </c>
      <c r="AB247" s="6"/>
      <c r="AC247" s="6"/>
      <c r="AD247" s="20"/>
      <c r="AF247">
        <v>100</v>
      </c>
      <c r="AG247">
        <v>100</v>
      </c>
      <c r="AH247">
        <v>100</v>
      </c>
      <c r="AI247">
        <v>100</v>
      </c>
      <c r="AJ247">
        <v>100</v>
      </c>
      <c r="AK247">
        <v>100</v>
      </c>
      <c r="AL247">
        <v>100</v>
      </c>
      <c r="AM247">
        <v>100</v>
      </c>
      <c r="AN247">
        <v>100</v>
      </c>
      <c r="AO247">
        <v>100</v>
      </c>
    </row>
    <row r="248" spans="26:41" ht="12.75">
      <c r="Z248" s="19" t="s">
        <v>1304</v>
      </c>
      <c r="AA248" s="6">
        <v>10</v>
      </c>
      <c r="AB248" s="6"/>
      <c r="AC248" s="6"/>
      <c r="AD248" s="20"/>
      <c r="AF248">
        <v>100</v>
      </c>
      <c r="AG248">
        <v>100</v>
      </c>
      <c r="AH248">
        <v>100</v>
      </c>
      <c r="AI248">
        <v>100</v>
      </c>
      <c r="AJ248">
        <v>100</v>
      </c>
      <c r="AK248">
        <v>100</v>
      </c>
      <c r="AL248">
        <v>100</v>
      </c>
      <c r="AM248">
        <v>100</v>
      </c>
      <c r="AN248">
        <v>100</v>
      </c>
      <c r="AO248">
        <v>100</v>
      </c>
    </row>
    <row r="249" spans="26:41" ht="12.75">
      <c r="Z249" s="19" t="s">
        <v>1305</v>
      </c>
      <c r="AA249" s="6">
        <v>5</v>
      </c>
      <c r="AB249" s="6"/>
      <c r="AC249" s="6"/>
      <c r="AD249" s="20"/>
      <c r="AF249">
        <v>100</v>
      </c>
      <c r="AG249">
        <v>100</v>
      </c>
      <c r="AH249">
        <v>100</v>
      </c>
      <c r="AI249">
        <v>100</v>
      </c>
      <c r="AJ249">
        <v>100</v>
      </c>
      <c r="AK249">
        <v>100</v>
      </c>
      <c r="AL249">
        <v>100</v>
      </c>
      <c r="AM249">
        <v>100</v>
      </c>
      <c r="AN249">
        <v>100</v>
      </c>
      <c r="AO249">
        <v>100</v>
      </c>
    </row>
    <row r="250" spans="26:41" ht="12.75">
      <c r="Z250" s="19" t="s">
        <v>1306</v>
      </c>
      <c r="AA250" s="6">
        <v>5</v>
      </c>
      <c r="AB250" s="6"/>
      <c r="AC250" s="6"/>
      <c r="AD250" s="20"/>
      <c r="AF250">
        <v>100</v>
      </c>
      <c r="AG250">
        <v>100</v>
      </c>
      <c r="AH250">
        <v>100</v>
      </c>
      <c r="AI250">
        <v>100</v>
      </c>
      <c r="AJ250">
        <v>100</v>
      </c>
      <c r="AK250">
        <v>100</v>
      </c>
      <c r="AL250">
        <v>100</v>
      </c>
      <c r="AM250">
        <v>100</v>
      </c>
      <c r="AN250">
        <v>100</v>
      </c>
      <c r="AO250">
        <v>100</v>
      </c>
    </row>
    <row r="251" spans="26:41" ht="12.75">
      <c r="Z251" s="19" t="s">
        <v>1307</v>
      </c>
      <c r="AA251" s="6">
        <v>5</v>
      </c>
      <c r="AB251" s="6"/>
      <c r="AC251" s="6"/>
      <c r="AD251" s="20"/>
      <c r="AF251">
        <v>100</v>
      </c>
      <c r="AG251">
        <v>100</v>
      </c>
      <c r="AH251">
        <v>100</v>
      </c>
      <c r="AI251">
        <v>100</v>
      </c>
      <c r="AJ251">
        <v>100</v>
      </c>
      <c r="AK251">
        <v>100</v>
      </c>
      <c r="AL251">
        <v>100</v>
      </c>
      <c r="AM251">
        <v>100</v>
      </c>
      <c r="AN251">
        <v>100</v>
      </c>
      <c r="AO251">
        <v>100</v>
      </c>
    </row>
    <row r="252" spans="26:41" ht="12.75">
      <c r="Z252" s="19" t="s">
        <v>1308</v>
      </c>
      <c r="AA252" s="6">
        <v>10</v>
      </c>
      <c r="AB252" s="6"/>
      <c r="AC252" s="6"/>
      <c r="AD252" s="20"/>
      <c r="AF252">
        <v>100</v>
      </c>
      <c r="AG252">
        <v>100</v>
      </c>
      <c r="AH252">
        <v>100</v>
      </c>
      <c r="AI252">
        <v>100</v>
      </c>
      <c r="AJ252">
        <v>100</v>
      </c>
      <c r="AK252">
        <v>100</v>
      </c>
      <c r="AL252">
        <v>100</v>
      </c>
      <c r="AM252">
        <v>100</v>
      </c>
      <c r="AN252">
        <v>100</v>
      </c>
      <c r="AO252">
        <v>100</v>
      </c>
    </row>
    <row r="253" spans="26:41" ht="12.75">
      <c r="Z253" s="19" t="s">
        <v>1309</v>
      </c>
      <c r="AA253" s="6">
        <v>10</v>
      </c>
      <c r="AB253" s="6"/>
      <c r="AC253" s="6"/>
      <c r="AD253" s="20"/>
      <c r="AF253">
        <v>100</v>
      </c>
      <c r="AG253">
        <v>100</v>
      </c>
      <c r="AH253">
        <v>100</v>
      </c>
      <c r="AI253">
        <v>100</v>
      </c>
      <c r="AJ253">
        <v>100</v>
      </c>
      <c r="AK253">
        <v>100</v>
      </c>
      <c r="AL253">
        <v>100</v>
      </c>
      <c r="AM253">
        <v>100</v>
      </c>
      <c r="AN253">
        <v>100</v>
      </c>
      <c r="AO253">
        <v>100</v>
      </c>
    </row>
    <row r="254" spans="26:41" ht="12.75">
      <c r="Z254" s="19" t="s">
        <v>1310</v>
      </c>
      <c r="AA254" s="6">
        <v>5</v>
      </c>
      <c r="AB254" s="6"/>
      <c r="AC254" s="6"/>
      <c r="AD254" s="20"/>
      <c r="AF254">
        <v>100</v>
      </c>
      <c r="AG254">
        <v>100</v>
      </c>
      <c r="AH254">
        <v>100</v>
      </c>
      <c r="AI254">
        <v>100</v>
      </c>
      <c r="AJ254">
        <v>100</v>
      </c>
      <c r="AK254">
        <v>100</v>
      </c>
      <c r="AL254">
        <v>100</v>
      </c>
      <c r="AM254">
        <v>100</v>
      </c>
      <c r="AN254">
        <v>100</v>
      </c>
      <c r="AO254">
        <v>100</v>
      </c>
    </row>
    <row r="255" spans="26:41" ht="12.75">
      <c r="Z255" s="19" t="s">
        <v>1137</v>
      </c>
      <c r="AA255" s="6">
        <v>5</v>
      </c>
      <c r="AB255" s="6"/>
      <c r="AC255" s="6"/>
      <c r="AD255" s="20"/>
      <c r="AF255">
        <v>100</v>
      </c>
      <c r="AG255">
        <v>100</v>
      </c>
      <c r="AH255">
        <v>100</v>
      </c>
      <c r="AI255">
        <v>100</v>
      </c>
      <c r="AJ255">
        <v>100</v>
      </c>
      <c r="AK255">
        <v>100</v>
      </c>
      <c r="AL255">
        <v>100</v>
      </c>
      <c r="AM255">
        <v>100</v>
      </c>
      <c r="AN255">
        <v>100</v>
      </c>
      <c r="AO255">
        <v>100</v>
      </c>
    </row>
    <row r="256" spans="26:41" ht="12.75">
      <c r="Z256" s="19" t="s">
        <v>1311</v>
      </c>
      <c r="AA256" s="6">
        <v>5</v>
      </c>
      <c r="AB256" s="6"/>
      <c r="AC256" s="6"/>
      <c r="AD256" s="20"/>
      <c r="AF256">
        <v>100</v>
      </c>
      <c r="AG256">
        <v>100</v>
      </c>
      <c r="AH256">
        <v>100</v>
      </c>
      <c r="AI256">
        <v>100</v>
      </c>
      <c r="AJ256">
        <v>100</v>
      </c>
      <c r="AK256">
        <v>100</v>
      </c>
      <c r="AL256">
        <v>100</v>
      </c>
      <c r="AM256">
        <v>100</v>
      </c>
      <c r="AN256">
        <v>100</v>
      </c>
      <c r="AO256">
        <v>100</v>
      </c>
    </row>
    <row r="257" spans="26:41" ht="12.75">
      <c r="Z257" s="19" t="s">
        <v>1312</v>
      </c>
      <c r="AA257" s="6">
        <v>5</v>
      </c>
      <c r="AB257" s="6"/>
      <c r="AC257" s="6"/>
      <c r="AD257" s="20"/>
      <c r="AF257">
        <v>100</v>
      </c>
      <c r="AG257">
        <v>100</v>
      </c>
      <c r="AH257">
        <v>100</v>
      </c>
      <c r="AI257">
        <v>100</v>
      </c>
      <c r="AJ257">
        <v>100</v>
      </c>
      <c r="AK257">
        <v>100</v>
      </c>
      <c r="AL257">
        <v>100</v>
      </c>
      <c r="AM257">
        <v>100</v>
      </c>
      <c r="AN257">
        <v>100</v>
      </c>
      <c r="AO257">
        <v>100</v>
      </c>
    </row>
    <row r="258" spans="26:41" ht="12.75">
      <c r="Z258" s="19" t="s">
        <v>1313</v>
      </c>
      <c r="AA258" s="6">
        <v>10</v>
      </c>
      <c r="AB258" s="6"/>
      <c r="AC258" s="6"/>
      <c r="AD258" s="20"/>
      <c r="AF258">
        <v>100</v>
      </c>
      <c r="AG258">
        <v>100</v>
      </c>
      <c r="AH258">
        <v>100</v>
      </c>
      <c r="AI258">
        <v>100</v>
      </c>
      <c r="AJ258">
        <v>100</v>
      </c>
      <c r="AK258">
        <v>100</v>
      </c>
      <c r="AL258">
        <v>100</v>
      </c>
      <c r="AM258">
        <v>100</v>
      </c>
      <c r="AN258">
        <v>100</v>
      </c>
      <c r="AO258">
        <v>100</v>
      </c>
    </row>
    <row r="259" spans="26:41" ht="12.75">
      <c r="Z259" s="19" t="s">
        <v>1314</v>
      </c>
      <c r="AA259" s="6">
        <v>5</v>
      </c>
      <c r="AB259" s="6"/>
      <c r="AC259" s="6"/>
      <c r="AD259" s="20"/>
      <c r="AF259">
        <v>100</v>
      </c>
      <c r="AG259">
        <v>100</v>
      </c>
      <c r="AH259">
        <v>100</v>
      </c>
      <c r="AI259">
        <v>100</v>
      </c>
      <c r="AJ259">
        <v>100</v>
      </c>
      <c r="AK259">
        <v>100</v>
      </c>
      <c r="AL259">
        <v>100</v>
      </c>
      <c r="AM259">
        <v>100</v>
      </c>
      <c r="AN259">
        <v>100</v>
      </c>
      <c r="AO259">
        <v>100</v>
      </c>
    </row>
    <row r="260" spans="26:41" ht="12.75">
      <c r="Z260" s="19" t="s">
        <v>1315</v>
      </c>
      <c r="AA260" s="6">
        <v>5</v>
      </c>
      <c r="AB260" s="6"/>
      <c r="AC260" s="6"/>
      <c r="AD260" s="20"/>
      <c r="AF260">
        <v>100</v>
      </c>
      <c r="AG260">
        <v>100</v>
      </c>
      <c r="AH260">
        <v>100</v>
      </c>
      <c r="AI260">
        <v>100</v>
      </c>
      <c r="AJ260">
        <v>100</v>
      </c>
      <c r="AK260">
        <v>100</v>
      </c>
      <c r="AL260">
        <v>100</v>
      </c>
      <c r="AM260">
        <v>100</v>
      </c>
      <c r="AN260">
        <v>100</v>
      </c>
      <c r="AO260">
        <v>100</v>
      </c>
    </row>
    <row r="261" spans="26:41" ht="12.75">
      <c r="Z261" s="19" t="s">
        <v>1316</v>
      </c>
      <c r="AA261" s="6">
        <v>5</v>
      </c>
      <c r="AB261" s="6"/>
      <c r="AC261" s="6"/>
      <c r="AD261" s="20"/>
      <c r="AF261">
        <v>100</v>
      </c>
      <c r="AG261">
        <v>100</v>
      </c>
      <c r="AH261">
        <v>100</v>
      </c>
      <c r="AI261">
        <v>100</v>
      </c>
      <c r="AJ261">
        <v>100</v>
      </c>
      <c r="AK261">
        <v>100</v>
      </c>
      <c r="AL261">
        <v>100</v>
      </c>
      <c r="AM261">
        <v>100</v>
      </c>
      <c r="AN261">
        <v>100</v>
      </c>
      <c r="AO261">
        <v>100</v>
      </c>
    </row>
    <row r="262" spans="26:41" ht="12.75">
      <c r="Z262" s="19" t="s">
        <v>1317</v>
      </c>
      <c r="AA262" s="6">
        <v>5</v>
      </c>
      <c r="AB262" s="6"/>
      <c r="AC262" s="6"/>
      <c r="AD262" s="20"/>
      <c r="AF262">
        <v>100</v>
      </c>
      <c r="AG262">
        <v>100</v>
      </c>
      <c r="AH262">
        <v>100</v>
      </c>
      <c r="AI262">
        <v>100</v>
      </c>
      <c r="AJ262">
        <v>100</v>
      </c>
      <c r="AK262">
        <v>100</v>
      </c>
      <c r="AL262">
        <v>100</v>
      </c>
      <c r="AM262">
        <v>100</v>
      </c>
      <c r="AN262">
        <v>100</v>
      </c>
      <c r="AO262">
        <v>100</v>
      </c>
    </row>
    <row r="263" spans="26:41" ht="12.75">
      <c r="Z263" s="19" t="s">
        <v>1318</v>
      </c>
      <c r="AA263" s="6">
        <v>5</v>
      </c>
      <c r="AB263" s="6"/>
      <c r="AC263" s="6"/>
      <c r="AD263" s="20"/>
      <c r="AF263">
        <v>100</v>
      </c>
      <c r="AG263">
        <v>100</v>
      </c>
      <c r="AH263">
        <v>100</v>
      </c>
      <c r="AI263">
        <v>100</v>
      </c>
      <c r="AJ263">
        <v>100</v>
      </c>
      <c r="AK263">
        <v>100</v>
      </c>
      <c r="AL263">
        <v>100</v>
      </c>
      <c r="AM263">
        <v>100</v>
      </c>
      <c r="AN263">
        <v>100</v>
      </c>
      <c r="AO263">
        <v>100</v>
      </c>
    </row>
    <row r="264" spans="26:41" ht="12.75">
      <c r="Z264" s="19" t="s">
        <v>1319</v>
      </c>
      <c r="AA264" s="6">
        <v>5</v>
      </c>
      <c r="AB264" s="6"/>
      <c r="AC264" s="6"/>
      <c r="AD264" s="20"/>
      <c r="AF264">
        <v>100</v>
      </c>
      <c r="AG264">
        <v>100</v>
      </c>
      <c r="AH264">
        <v>100</v>
      </c>
      <c r="AI264">
        <v>100</v>
      </c>
      <c r="AJ264">
        <v>100</v>
      </c>
      <c r="AK264">
        <v>100</v>
      </c>
      <c r="AL264">
        <v>100</v>
      </c>
      <c r="AM264">
        <v>100</v>
      </c>
      <c r="AN264">
        <v>100</v>
      </c>
      <c r="AO264">
        <v>100</v>
      </c>
    </row>
    <row r="265" spans="26:41" ht="12.75">
      <c r="Z265" s="19" t="s">
        <v>1320</v>
      </c>
      <c r="AA265" s="6">
        <v>5</v>
      </c>
      <c r="AB265" s="6"/>
      <c r="AC265" s="6"/>
      <c r="AD265" s="20"/>
      <c r="AF265">
        <v>100</v>
      </c>
      <c r="AG265">
        <v>100</v>
      </c>
      <c r="AH265">
        <v>100</v>
      </c>
      <c r="AI265">
        <v>100</v>
      </c>
      <c r="AJ265">
        <v>100</v>
      </c>
      <c r="AK265">
        <v>100</v>
      </c>
      <c r="AL265">
        <v>100</v>
      </c>
      <c r="AM265">
        <v>100</v>
      </c>
      <c r="AN265">
        <v>100</v>
      </c>
      <c r="AO265">
        <v>100</v>
      </c>
    </row>
    <row r="266" spans="26:41" ht="12.75">
      <c r="Z266" s="19" t="s">
        <v>1321</v>
      </c>
      <c r="AA266" s="6">
        <v>5</v>
      </c>
      <c r="AB266" s="6"/>
      <c r="AC266" s="6"/>
      <c r="AD266" s="20"/>
      <c r="AF266">
        <v>100</v>
      </c>
      <c r="AG266">
        <v>100</v>
      </c>
      <c r="AH266">
        <v>100</v>
      </c>
      <c r="AI266">
        <v>100</v>
      </c>
      <c r="AJ266">
        <v>100</v>
      </c>
      <c r="AK266">
        <v>100</v>
      </c>
      <c r="AL266">
        <v>100</v>
      </c>
      <c r="AM266">
        <v>100</v>
      </c>
      <c r="AN266">
        <v>100</v>
      </c>
      <c r="AO266">
        <v>100</v>
      </c>
    </row>
    <row r="267" spans="26:41" ht="12.75">
      <c r="Z267" s="19" t="s">
        <v>1322</v>
      </c>
      <c r="AA267" s="6">
        <v>5</v>
      </c>
      <c r="AB267" s="6"/>
      <c r="AC267" s="6"/>
      <c r="AD267" s="20"/>
      <c r="AF267">
        <v>100</v>
      </c>
      <c r="AG267">
        <v>100</v>
      </c>
      <c r="AH267">
        <v>100</v>
      </c>
      <c r="AI267">
        <v>100</v>
      </c>
      <c r="AJ267">
        <v>100</v>
      </c>
      <c r="AK267">
        <v>100</v>
      </c>
      <c r="AL267">
        <v>100</v>
      </c>
      <c r="AM267">
        <v>100</v>
      </c>
      <c r="AN267">
        <v>100</v>
      </c>
      <c r="AO267">
        <v>100</v>
      </c>
    </row>
    <row r="268" spans="26:41" ht="12.75">
      <c r="Z268" s="19" t="s">
        <v>1323</v>
      </c>
      <c r="AA268" s="6">
        <v>5</v>
      </c>
      <c r="AB268" s="6"/>
      <c r="AC268" s="6"/>
      <c r="AD268" s="20"/>
      <c r="AF268">
        <v>100</v>
      </c>
      <c r="AG268">
        <v>100</v>
      </c>
      <c r="AH268">
        <v>100</v>
      </c>
      <c r="AI268">
        <v>100</v>
      </c>
      <c r="AJ268">
        <v>100</v>
      </c>
      <c r="AK268">
        <v>100</v>
      </c>
      <c r="AL268">
        <v>100</v>
      </c>
      <c r="AM268">
        <v>100</v>
      </c>
      <c r="AN268">
        <v>100</v>
      </c>
      <c r="AO268">
        <v>100</v>
      </c>
    </row>
    <row r="269" spans="26:41" ht="12.75">
      <c r="Z269" s="19" t="s">
        <v>1154</v>
      </c>
      <c r="AA269" s="6">
        <v>5</v>
      </c>
      <c r="AB269" s="6"/>
      <c r="AC269" s="6"/>
      <c r="AD269" s="20"/>
      <c r="AF269">
        <v>100</v>
      </c>
      <c r="AG269">
        <v>100</v>
      </c>
      <c r="AH269">
        <v>100</v>
      </c>
      <c r="AI269">
        <v>100</v>
      </c>
      <c r="AJ269">
        <v>100</v>
      </c>
      <c r="AK269">
        <v>100</v>
      </c>
      <c r="AL269">
        <v>100</v>
      </c>
      <c r="AM269">
        <v>100</v>
      </c>
      <c r="AN269">
        <v>100</v>
      </c>
      <c r="AO269">
        <v>100</v>
      </c>
    </row>
    <row r="270" spans="26:41" ht="12.75">
      <c r="Z270" s="19" t="s">
        <v>1324</v>
      </c>
      <c r="AA270" s="6">
        <v>5</v>
      </c>
      <c r="AB270" s="6"/>
      <c r="AC270" s="6"/>
      <c r="AD270" s="20"/>
      <c r="AF270">
        <v>100</v>
      </c>
      <c r="AG270">
        <v>100</v>
      </c>
      <c r="AH270">
        <v>100</v>
      </c>
      <c r="AI270">
        <v>100</v>
      </c>
      <c r="AJ270">
        <v>100</v>
      </c>
      <c r="AK270">
        <v>100</v>
      </c>
      <c r="AL270">
        <v>100</v>
      </c>
      <c r="AM270">
        <v>100</v>
      </c>
      <c r="AN270">
        <v>100</v>
      </c>
      <c r="AO270">
        <v>100</v>
      </c>
    </row>
    <row r="271" spans="26:41" ht="12.75">
      <c r="Z271" s="19" t="s">
        <v>1325</v>
      </c>
      <c r="AA271" s="6">
        <v>5</v>
      </c>
      <c r="AB271" s="6"/>
      <c r="AC271" s="6"/>
      <c r="AD271" s="20"/>
      <c r="AF271">
        <v>100</v>
      </c>
      <c r="AG271">
        <v>100</v>
      </c>
      <c r="AH271">
        <v>100</v>
      </c>
      <c r="AI271">
        <v>100</v>
      </c>
      <c r="AJ271">
        <v>100</v>
      </c>
      <c r="AK271">
        <v>100</v>
      </c>
      <c r="AL271">
        <v>100</v>
      </c>
      <c r="AM271">
        <v>100</v>
      </c>
      <c r="AN271">
        <v>100</v>
      </c>
      <c r="AO271">
        <v>100</v>
      </c>
    </row>
    <row r="272" spans="26:41" ht="12.75">
      <c r="Z272" s="19" t="s">
        <v>1326</v>
      </c>
      <c r="AA272" s="6">
        <v>10</v>
      </c>
      <c r="AB272" s="6"/>
      <c r="AC272" s="6"/>
      <c r="AD272" s="20"/>
      <c r="AF272">
        <v>100</v>
      </c>
      <c r="AG272">
        <v>100</v>
      </c>
      <c r="AH272">
        <v>100</v>
      </c>
      <c r="AI272">
        <v>100</v>
      </c>
      <c r="AJ272">
        <v>100</v>
      </c>
      <c r="AK272">
        <v>100</v>
      </c>
      <c r="AL272">
        <v>100</v>
      </c>
      <c r="AM272">
        <v>100</v>
      </c>
      <c r="AN272">
        <v>100</v>
      </c>
      <c r="AO272">
        <v>100</v>
      </c>
    </row>
    <row r="273" spans="26:41" ht="12.75">
      <c r="Z273" s="19" t="s">
        <v>1327</v>
      </c>
      <c r="AA273" s="6">
        <v>5</v>
      </c>
      <c r="AB273" s="6"/>
      <c r="AC273" s="6"/>
      <c r="AD273" s="20"/>
      <c r="AF273">
        <v>100</v>
      </c>
      <c r="AG273">
        <v>100</v>
      </c>
      <c r="AH273">
        <v>100</v>
      </c>
      <c r="AI273">
        <v>100</v>
      </c>
      <c r="AJ273">
        <v>100</v>
      </c>
      <c r="AK273">
        <v>100</v>
      </c>
      <c r="AL273">
        <v>100</v>
      </c>
      <c r="AM273">
        <v>100</v>
      </c>
      <c r="AN273">
        <v>100</v>
      </c>
      <c r="AO273">
        <v>100</v>
      </c>
    </row>
    <row r="274" spans="26:41" ht="12.75">
      <c r="Z274" s="19" t="s">
        <v>1328</v>
      </c>
      <c r="AA274" s="6">
        <v>5</v>
      </c>
      <c r="AB274" s="6"/>
      <c r="AC274" s="6"/>
      <c r="AD274" s="20"/>
      <c r="AF274">
        <v>100</v>
      </c>
      <c r="AG274">
        <v>100</v>
      </c>
      <c r="AH274">
        <v>100</v>
      </c>
      <c r="AI274">
        <v>100</v>
      </c>
      <c r="AJ274">
        <v>100</v>
      </c>
      <c r="AK274">
        <v>100</v>
      </c>
      <c r="AL274">
        <v>100</v>
      </c>
      <c r="AM274">
        <v>100</v>
      </c>
      <c r="AN274">
        <v>100</v>
      </c>
      <c r="AO274">
        <v>100</v>
      </c>
    </row>
    <row r="275" spans="26:41" ht="12.75">
      <c r="Z275" s="19" t="s">
        <v>1329</v>
      </c>
      <c r="AA275" s="6">
        <v>2</v>
      </c>
      <c r="AB275" s="6"/>
      <c r="AC275" s="6"/>
      <c r="AD275" s="20"/>
      <c r="AF275">
        <v>100</v>
      </c>
      <c r="AG275">
        <v>100</v>
      </c>
      <c r="AH275">
        <v>100</v>
      </c>
      <c r="AI275">
        <v>100</v>
      </c>
      <c r="AJ275">
        <v>100</v>
      </c>
      <c r="AK275">
        <v>100</v>
      </c>
      <c r="AL275">
        <v>100</v>
      </c>
      <c r="AM275">
        <v>100</v>
      </c>
      <c r="AN275">
        <v>100</v>
      </c>
      <c r="AO275">
        <v>100</v>
      </c>
    </row>
    <row r="276" spans="26:41" ht="12.75">
      <c r="Z276" s="19" t="s">
        <v>1330</v>
      </c>
      <c r="AA276" s="6">
        <v>10</v>
      </c>
      <c r="AB276" s="6"/>
      <c r="AC276" s="6"/>
      <c r="AD276" s="20"/>
      <c r="AF276">
        <v>100</v>
      </c>
      <c r="AG276">
        <v>100</v>
      </c>
      <c r="AH276">
        <v>100</v>
      </c>
      <c r="AI276">
        <v>100</v>
      </c>
      <c r="AJ276">
        <v>100</v>
      </c>
      <c r="AK276">
        <v>100</v>
      </c>
      <c r="AL276">
        <v>100</v>
      </c>
      <c r="AM276">
        <v>100</v>
      </c>
      <c r="AN276">
        <v>100</v>
      </c>
      <c r="AO276">
        <v>100</v>
      </c>
    </row>
    <row r="277" spans="26:41" ht="12.75">
      <c r="Z277" s="19" t="s">
        <v>1331</v>
      </c>
      <c r="AA277" s="6">
        <v>5</v>
      </c>
      <c r="AB277" s="6"/>
      <c r="AC277" s="6"/>
      <c r="AD277" s="20"/>
      <c r="AF277">
        <v>100</v>
      </c>
      <c r="AG277">
        <v>100</v>
      </c>
      <c r="AH277">
        <v>100</v>
      </c>
      <c r="AI277">
        <v>100</v>
      </c>
      <c r="AJ277">
        <v>100</v>
      </c>
      <c r="AK277">
        <v>100</v>
      </c>
      <c r="AL277">
        <v>100</v>
      </c>
      <c r="AM277">
        <v>100</v>
      </c>
      <c r="AN277">
        <v>100</v>
      </c>
      <c r="AO277">
        <v>100</v>
      </c>
    </row>
    <row r="278" spans="26:41" ht="12.75">
      <c r="Z278" s="19" t="s">
        <v>1332</v>
      </c>
      <c r="AA278" s="6">
        <v>5</v>
      </c>
      <c r="AB278" s="6"/>
      <c r="AC278" s="6"/>
      <c r="AD278" s="20"/>
      <c r="AF278">
        <v>100</v>
      </c>
      <c r="AG278">
        <v>100</v>
      </c>
      <c r="AH278">
        <v>100</v>
      </c>
      <c r="AI278">
        <v>100</v>
      </c>
      <c r="AJ278">
        <v>100</v>
      </c>
      <c r="AK278">
        <v>100</v>
      </c>
      <c r="AL278">
        <v>100</v>
      </c>
      <c r="AM278">
        <v>100</v>
      </c>
      <c r="AN278">
        <v>100</v>
      </c>
      <c r="AO278">
        <v>100</v>
      </c>
    </row>
    <row r="279" spans="26:41" ht="12.75">
      <c r="Z279" s="19" t="s">
        <v>1333</v>
      </c>
      <c r="AA279" s="6">
        <v>5</v>
      </c>
      <c r="AB279" s="6"/>
      <c r="AC279" s="6"/>
      <c r="AD279" s="20"/>
      <c r="AF279">
        <v>100</v>
      </c>
      <c r="AG279">
        <v>100</v>
      </c>
      <c r="AH279">
        <v>100</v>
      </c>
      <c r="AI279">
        <v>100</v>
      </c>
      <c r="AJ279">
        <v>100</v>
      </c>
      <c r="AK279">
        <v>100</v>
      </c>
      <c r="AL279">
        <v>100</v>
      </c>
      <c r="AM279">
        <v>100</v>
      </c>
      <c r="AN279">
        <v>100</v>
      </c>
      <c r="AO279">
        <v>100</v>
      </c>
    </row>
    <row r="280" spans="26:41" ht="12.75">
      <c r="Z280" s="19" t="s">
        <v>1334</v>
      </c>
      <c r="AA280" s="6">
        <v>10</v>
      </c>
      <c r="AB280" s="6"/>
      <c r="AC280" s="6"/>
      <c r="AD280" s="20"/>
      <c r="AF280">
        <v>100</v>
      </c>
      <c r="AG280">
        <v>100</v>
      </c>
      <c r="AH280">
        <v>100</v>
      </c>
      <c r="AI280">
        <v>100</v>
      </c>
      <c r="AJ280">
        <v>100</v>
      </c>
      <c r="AK280">
        <v>100</v>
      </c>
      <c r="AL280">
        <v>100</v>
      </c>
      <c r="AM280">
        <v>100</v>
      </c>
      <c r="AN280">
        <v>100</v>
      </c>
      <c r="AO280">
        <v>100</v>
      </c>
    </row>
    <row r="281" spans="26:41" ht="12.75">
      <c r="Z281" s="19" t="s">
        <v>1335</v>
      </c>
      <c r="AA281" s="6">
        <v>10</v>
      </c>
      <c r="AB281" s="6"/>
      <c r="AC281" s="6"/>
      <c r="AD281" s="20"/>
      <c r="AF281">
        <v>100</v>
      </c>
      <c r="AG281">
        <v>100</v>
      </c>
      <c r="AH281">
        <v>100</v>
      </c>
      <c r="AI281">
        <v>100</v>
      </c>
      <c r="AJ281">
        <v>100</v>
      </c>
      <c r="AK281">
        <v>100</v>
      </c>
      <c r="AL281">
        <v>100</v>
      </c>
      <c r="AM281">
        <v>100</v>
      </c>
      <c r="AN281">
        <v>100</v>
      </c>
      <c r="AO281">
        <v>100</v>
      </c>
    </row>
    <row r="282" spans="26:41" ht="12.75">
      <c r="Z282" s="19" t="s">
        <v>1336</v>
      </c>
      <c r="AA282" s="6">
        <v>5</v>
      </c>
      <c r="AB282" s="6"/>
      <c r="AC282" s="6"/>
      <c r="AD282" s="20"/>
      <c r="AF282">
        <v>100</v>
      </c>
      <c r="AG282">
        <v>100</v>
      </c>
      <c r="AH282">
        <v>100</v>
      </c>
      <c r="AI282">
        <v>100</v>
      </c>
      <c r="AJ282">
        <v>100</v>
      </c>
      <c r="AK282">
        <v>100</v>
      </c>
      <c r="AL282">
        <v>100</v>
      </c>
      <c r="AM282">
        <v>100</v>
      </c>
      <c r="AN282">
        <v>100</v>
      </c>
      <c r="AO282">
        <v>100</v>
      </c>
    </row>
    <row r="283" spans="26:41" ht="12.75">
      <c r="Z283" s="19" t="s">
        <v>1337</v>
      </c>
      <c r="AA283" s="6">
        <v>5</v>
      </c>
      <c r="AB283" s="6"/>
      <c r="AC283" s="6"/>
      <c r="AD283" s="20"/>
      <c r="AF283">
        <v>100</v>
      </c>
      <c r="AG283">
        <v>100</v>
      </c>
      <c r="AH283">
        <v>100</v>
      </c>
      <c r="AI283">
        <v>100</v>
      </c>
      <c r="AJ283">
        <v>100</v>
      </c>
      <c r="AK283">
        <v>100</v>
      </c>
      <c r="AL283">
        <v>100</v>
      </c>
      <c r="AM283">
        <v>100</v>
      </c>
      <c r="AN283">
        <v>100</v>
      </c>
      <c r="AO283">
        <v>100</v>
      </c>
    </row>
    <row r="284" spans="26:41" ht="12.75">
      <c r="Z284" s="19" t="s">
        <v>1338</v>
      </c>
      <c r="AA284" s="6">
        <v>5</v>
      </c>
      <c r="AB284" s="6"/>
      <c r="AC284" s="6"/>
      <c r="AD284" s="20"/>
      <c r="AF284">
        <v>100</v>
      </c>
      <c r="AG284">
        <v>100</v>
      </c>
      <c r="AH284">
        <v>100</v>
      </c>
      <c r="AI284">
        <v>100</v>
      </c>
      <c r="AJ284">
        <v>100</v>
      </c>
      <c r="AK284">
        <v>100</v>
      </c>
      <c r="AL284">
        <v>100</v>
      </c>
      <c r="AM284">
        <v>100</v>
      </c>
      <c r="AN284">
        <v>100</v>
      </c>
      <c r="AO284">
        <v>100</v>
      </c>
    </row>
    <row r="285" spans="26:41" ht="12.75">
      <c r="Z285" s="19" t="s">
        <v>1339</v>
      </c>
      <c r="AA285" s="6">
        <v>5</v>
      </c>
      <c r="AB285" s="6"/>
      <c r="AC285" s="6"/>
      <c r="AD285" s="20"/>
      <c r="AF285">
        <v>100</v>
      </c>
      <c r="AG285">
        <v>100</v>
      </c>
      <c r="AH285">
        <v>100</v>
      </c>
      <c r="AI285">
        <v>100</v>
      </c>
      <c r="AJ285">
        <v>100</v>
      </c>
      <c r="AK285">
        <v>100</v>
      </c>
      <c r="AL285">
        <v>100</v>
      </c>
      <c r="AM285">
        <v>100</v>
      </c>
      <c r="AN285">
        <v>100</v>
      </c>
      <c r="AO285">
        <v>100</v>
      </c>
    </row>
    <row r="286" spans="26:41" ht="12.75">
      <c r="Z286" s="19" t="s">
        <v>1340</v>
      </c>
      <c r="AA286" s="6">
        <v>5</v>
      </c>
      <c r="AB286" s="6"/>
      <c r="AC286" s="6"/>
      <c r="AD286" s="20"/>
      <c r="AF286">
        <v>100</v>
      </c>
      <c r="AG286">
        <v>100</v>
      </c>
      <c r="AH286">
        <v>100</v>
      </c>
      <c r="AI286">
        <v>100</v>
      </c>
      <c r="AJ286">
        <v>100</v>
      </c>
      <c r="AK286">
        <v>100</v>
      </c>
      <c r="AL286">
        <v>100</v>
      </c>
      <c r="AM286">
        <v>100</v>
      </c>
      <c r="AN286">
        <v>100</v>
      </c>
      <c r="AO286">
        <v>100</v>
      </c>
    </row>
    <row r="287" spans="26:41" ht="12.75">
      <c r="Z287" s="19" t="s">
        <v>1341</v>
      </c>
      <c r="AA287" s="6">
        <v>10</v>
      </c>
      <c r="AB287" s="6"/>
      <c r="AC287" s="6"/>
      <c r="AD287" s="20"/>
      <c r="AF287">
        <v>100</v>
      </c>
      <c r="AG287">
        <v>100</v>
      </c>
      <c r="AH287">
        <v>100</v>
      </c>
      <c r="AI287">
        <v>100</v>
      </c>
      <c r="AJ287">
        <v>100</v>
      </c>
      <c r="AK287">
        <v>100</v>
      </c>
      <c r="AL287">
        <v>100</v>
      </c>
      <c r="AM287">
        <v>100</v>
      </c>
      <c r="AN287">
        <v>100</v>
      </c>
      <c r="AO287">
        <v>100</v>
      </c>
    </row>
    <row r="288" spans="26:41" ht="12.75">
      <c r="Z288" s="19" t="s">
        <v>1342</v>
      </c>
      <c r="AA288" s="6">
        <v>10</v>
      </c>
      <c r="AB288" s="6"/>
      <c r="AC288" s="6"/>
      <c r="AD288" s="20"/>
      <c r="AF288">
        <v>100</v>
      </c>
      <c r="AG288">
        <v>100</v>
      </c>
      <c r="AH288">
        <v>100</v>
      </c>
      <c r="AI288">
        <v>100</v>
      </c>
      <c r="AJ288">
        <v>100</v>
      </c>
      <c r="AK288">
        <v>100</v>
      </c>
      <c r="AL288">
        <v>100</v>
      </c>
      <c r="AM288">
        <v>100</v>
      </c>
      <c r="AN288">
        <v>100</v>
      </c>
      <c r="AO288">
        <v>100</v>
      </c>
    </row>
    <row r="289" spans="26:41" ht="12.75">
      <c r="Z289" s="19" t="s">
        <v>1343</v>
      </c>
      <c r="AA289" s="6">
        <v>5</v>
      </c>
      <c r="AB289" s="6"/>
      <c r="AC289" s="6"/>
      <c r="AD289" s="20"/>
      <c r="AF289">
        <v>100</v>
      </c>
      <c r="AG289">
        <v>100</v>
      </c>
      <c r="AH289">
        <v>100</v>
      </c>
      <c r="AI289">
        <v>100</v>
      </c>
      <c r="AJ289">
        <v>100</v>
      </c>
      <c r="AK289">
        <v>100</v>
      </c>
      <c r="AL289">
        <v>100</v>
      </c>
      <c r="AM289">
        <v>100</v>
      </c>
      <c r="AN289">
        <v>100</v>
      </c>
      <c r="AO289">
        <v>100</v>
      </c>
    </row>
    <row r="290" spans="26:41" ht="12.75">
      <c r="Z290" s="19" t="s">
        <v>1344</v>
      </c>
      <c r="AA290" s="6">
        <v>5</v>
      </c>
      <c r="AB290" s="6"/>
      <c r="AC290" s="6"/>
      <c r="AD290" s="20"/>
      <c r="AF290">
        <v>100</v>
      </c>
      <c r="AG290">
        <v>100</v>
      </c>
      <c r="AH290">
        <v>100</v>
      </c>
      <c r="AI290">
        <v>100</v>
      </c>
      <c r="AJ290">
        <v>100</v>
      </c>
      <c r="AK290">
        <v>100</v>
      </c>
      <c r="AL290">
        <v>100</v>
      </c>
      <c r="AM290">
        <v>100</v>
      </c>
      <c r="AN290">
        <v>100</v>
      </c>
      <c r="AO290">
        <v>100</v>
      </c>
    </row>
    <row r="291" spans="26:41" ht="12.75">
      <c r="Z291" s="19" t="s">
        <v>1345</v>
      </c>
      <c r="AA291" s="6">
        <v>5</v>
      </c>
      <c r="AB291" s="6"/>
      <c r="AC291" s="6"/>
      <c r="AD291" s="20"/>
      <c r="AF291">
        <v>100</v>
      </c>
      <c r="AG291">
        <v>100</v>
      </c>
      <c r="AH291">
        <v>100</v>
      </c>
      <c r="AI291">
        <v>100</v>
      </c>
      <c r="AJ291">
        <v>100</v>
      </c>
      <c r="AK291">
        <v>100</v>
      </c>
      <c r="AL291">
        <v>100</v>
      </c>
      <c r="AM291">
        <v>100</v>
      </c>
      <c r="AN291">
        <v>100</v>
      </c>
      <c r="AO291">
        <v>100</v>
      </c>
    </row>
    <row r="292" spans="26:41" ht="12.75">
      <c r="Z292" s="19" t="s">
        <v>1346</v>
      </c>
      <c r="AA292" s="6">
        <v>5</v>
      </c>
      <c r="AB292" s="6"/>
      <c r="AC292" s="6"/>
      <c r="AD292" s="20"/>
      <c r="AF292">
        <v>100</v>
      </c>
      <c r="AG292">
        <v>100</v>
      </c>
      <c r="AH292">
        <v>100</v>
      </c>
      <c r="AI292">
        <v>100</v>
      </c>
      <c r="AJ292">
        <v>100</v>
      </c>
      <c r="AK292">
        <v>100</v>
      </c>
      <c r="AL292">
        <v>100</v>
      </c>
      <c r="AM292">
        <v>100</v>
      </c>
      <c r="AN292">
        <v>100</v>
      </c>
      <c r="AO292">
        <v>100</v>
      </c>
    </row>
    <row r="293" spans="26:41" ht="12.75">
      <c r="Z293" s="19" t="s">
        <v>1347</v>
      </c>
      <c r="AA293" s="6">
        <v>5</v>
      </c>
      <c r="AB293" s="6"/>
      <c r="AC293" s="6"/>
      <c r="AD293" s="20"/>
      <c r="AF293">
        <v>100</v>
      </c>
      <c r="AG293">
        <v>100</v>
      </c>
      <c r="AH293">
        <v>100</v>
      </c>
      <c r="AI293">
        <v>100</v>
      </c>
      <c r="AJ293">
        <v>100</v>
      </c>
      <c r="AK293">
        <v>100</v>
      </c>
      <c r="AL293">
        <v>100</v>
      </c>
      <c r="AM293">
        <v>100</v>
      </c>
      <c r="AN293">
        <v>100</v>
      </c>
      <c r="AO293">
        <v>100</v>
      </c>
    </row>
    <row r="294" spans="26:41" ht="12.75">
      <c r="Z294" s="19" t="s">
        <v>1348</v>
      </c>
      <c r="AA294" s="6">
        <v>5</v>
      </c>
      <c r="AB294" s="6"/>
      <c r="AC294" s="6"/>
      <c r="AD294" s="20"/>
      <c r="AF294">
        <v>100</v>
      </c>
      <c r="AG294">
        <v>100</v>
      </c>
      <c r="AH294">
        <v>100</v>
      </c>
      <c r="AI294">
        <v>100</v>
      </c>
      <c r="AJ294">
        <v>100</v>
      </c>
      <c r="AK294">
        <v>100</v>
      </c>
      <c r="AL294">
        <v>100</v>
      </c>
      <c r="AM294">
        <v>100</v>
      </c>
      <c r="AN294">
        <v>100</v>
      </c>
      <c r="AO294">
        <v>100</v>
      </c>
    </row>
    <row r="295" spans="26:41" ht="12.75">
      <c r="Z295" s="19" t="s">
        <v>1349</v>
      </c>
      <c r="AA295" s="6">
        <v>5</v>
      </c>
      <c r="AB295" s="6"/>
      <c r="AC295" s="6"/>
      <c r="AD295" s="20"/>
      <c r="AF295">
        <v>100</v>
      </c>
      <c r="AG295">
        <v>100</v>
      </c>
      <c r="AH295">
        <v>100</v>
      </c>
      <c r="AI295">
        <v>100</v>
      </c>
      <c r="AJ295">
        <v>100</v>
      </c>
      <c r="AK295">
        <v>100</v>
      </c>
      <c r="AL295">
        <v>100</v>
      </c>
      <c r="AM295">
        <v>100</v>
      </c>
      <c r="AN295">
        <v>100</v>
      </c>
      <c r="AO295">
        <v>100</v>
      </c>
    </row>
    <row r="296" spans="26:41" ht="12.75">
      <c r="Z296" s="19" t="s">
        <v>1350</v>
      </c>
      <c r="AA296" s="6">
        <v>5</v>
      </c>
      <c r="AB296" s="6"/>
      <c r="AC296" s="6"/>
      <c r="AD296" s="20"/>
      <c r="AF296">
        <v>100</v>
      </c>
      <c r="AG296">
        <v>100</v>
      </c>
      <c r="AH296">
        <v>100</v>
      </c>
      <c r="AI296">
        <v>100</v>
      </c>
      <c r="AJ296">
        <v>100</v>
      </c>
      <c r="AK296">
        <v>100</v>
      </c>
      <c r="AL296">
        <v>100</v>
      </c>
      <c r="AM296">
        <v>100</v>
      </c>
      <c r="AN296">
        <v>100</v>
      </c>
      <c r="AO296">
        <v>100</v>
      </c>
    </row>
    <row r="297" spans="26:41" ht="12.75">
      <c r="Z297" s="19" t="s">
        <v>1351</v>
      </c>
      <c r="AA297" s="6">
        <v>5</v>
      </c>
      <c r="AB297" s="6"/>
      <c r="AC297" s="6"/>
      <c r="AD297" s="20"/>
      <c r="AF297">
        <v>100</v>
      </c>
      <c r="AG297">
        <v>100</v>
      </c>
      <c r="AH297">
        <v>100</v>
      </c>
      <c r="AI297">
        <v>100</v>
      </c>
      <c r="AJ297">
        <v>100</v>
      </c>
      <c r="AK297">
        <v>100</v>
      </c>
      <c r="AL297">
        <v>100</v>
      </c>
      <c r="AM297">
        <v>100</v>
      </c>
      <c r="AN297">
        <v>100</v>
      </c>
      <c r="AO297">
        <v>100</v>
      </c>
    </row>
    <row r="298" spans="26:41" ht="12.75">
      <c r="Z298" s="19" t="s">
        <v>1352</v>
      </c>
      <c r="AA298" s="6">
        <v>10</v>
      </c>
      <c r="AB298" s="6"/>
      <c r="AC298" s="6"/>
      <c r="AD298" s="20"/>
      <c r="AF298">
        <v>100</v>
      </c>
      <c r="AG298">
        <v>100</v>
      </c>
      <c r="AH298">
        <v>100</v>
      </c>
      <c r="AI298">
        <v>100</v>
      </c>
      <c r="AJ298">
        <v>100</v>
      </c>
      <c r="AK298">
        <v>100</v>
      </c>
      <c r="AL298">
        <v>100</v>
      </c>
      <c r="AM298">
        <v>100</v>
      </c>
      <c r="AN298">
        <v>100</v>
      </c>
      <c r="AO298">
        <v>100</v>
      </c>
    </row>
    <row r="299" spans="26:41" ht="12.75">
      <c r="Z299" s="19" t="s">
        <v>1353</v>
      </c>
      <c r="AA299" s="6">
        <v>5</v>
      </c>
      <c r="AB299" s="6"/>
      <c r="AC299" s="6"/>
      <c r="AD299" s="20"/>
      <c r="AF299">
        <v>100</v>
      </c>
      <c r="AG299">
        <v>100</v>
      </c>
      <c r="AH299">
        <v>100</v>
      </c>
      <c r="AI299">
        <v>100</v>
      </c>
      <c r="AJ299">
        <v>100</v>
      </c>
      <c r="AK299">
        <v>100</v>
      </c>
      <c r="AL299">
        <v>100</v>
      </c>
      <c r="AM299">
        <v>100</v>
      </c>
      <c r="AN299">
        <v>100</v>
      </c>
      <c r="AO299">
        <v>100</v>
      </c>
    </row>
    <row r="300" spans="26:41" ht="12.75">
      <c r="Z300" s="19" t="s">
        <v>1354</v>
      </c>
      <c r="AA300" s="6">
        <v>5</v>
      </c>
      <c r="AB300" s="6"/>
      <c r="AC300" s="6"/>
      <c r="AD300" s="20"/>
      <c r="AF300">
        <v>100</v>
      </c>
      <c r="AG300">
        <v>100</v>
      </c>
      <c r="AH300">
        <v>100</v>
      </c>
      <c r="AI300">
        <v>100</v>
      </c>
      <c r="AJ300">
        <v>100</v>
      </c>
      <c r="AK300">
        <v>100</v>
      </c>
      <c r="AL300">
        <v>100</v>
      </c>
      <c r="AM300">
        <v>100</v>
      </c>
      <c r="AN300">
        <v>100</v>
      </c>
      <c r="AO300">
        <v>100</v>
      </c>
    </row>
    <row r="301" spans="26:41" ht="12.75">
      <c r="Z301" s="19" t="s">
        <v>1355</v>
      </c>
      <c r="AA301" s="6">
        <v>10</v>
      </c>
      <c r="AB301" s="6"/>
      <c r="AC301" s="6"/>
      <c r="AD301" s="20"/>
      <c r="AF301">
        <v>100</v>
      </c>
      <c r="AG301">
        <v>100</v>
      </c>
      <c r="AH301">
        <v>100</v>
      </c>
      <c r="AI301">
        <v>100</v>
      </c>
      <c r="AJ301">
        <v>100</v>
      </c>
      <c r="AK301">
        <v>100</v>
      </c>
      <c r="AL301">
        <v>100</v>
      </c>
      <c r="AM301">
        <v>100</v>
      </c>
      <c r="AN301">
        <v>100</v>
      </c>
      <c r="AO301">
        <v>100</v>
      </c>
    </row>
    <row r="302" spans="26:41" ht="12.75">
      <c r="Z302" s="19" t="s">
        <v>1356</v>
      </c>
      <c r="AA302" s="6">
        <v>5</v>
      </c>
      <c r="AB302" s="6"/>
      <c r="AC302" s="6"/>
      <c r="AD302" s="20"/>
      <c r="AF302">
        <v>100</v>
      </c>
      <c r="AG302">
        <v>100</v>
      </c>
      <c r="AH302">
        <v>100</v>
      </c>
      <c r="AI302">
        <v>100</v>
      </c>
      <c r="AJ302">
        <v>100</v>
      </c>
      <c r="AK302">
        <v>100</v>
      </c>
      <c r="AL302">
        <v>100</v>
      </c>
      <c r="AM302">
        <v>100</v>
      </c>
      <c r="AN302">
        <v>100</v>
      </c>
      <c r="AO302">
        <v>100</v>
      </c>
    </row>
    <row r="303" spans="26:41" ht="12.75">
      <c r="Z303" s="19" t="s">
        <v>1357</v>
      </c>
      <c r="AA303" s="6">
        <v>15</v>
      </c>
      <c r="AB303" s="6"/>
      <c r="AC303" s="6"/>
      <c r="AD303" s="20"/>
      <c r="AF303">
        <v>100</v>
      </c>
      <c r="AG303">
        <v>100</v>
      </c>
      <c r="AH303">
        <v>100</v>
      </c>
      <c r="AI303">
        <v>100</v>
      </c>
      <c r="AJ303">
        <v>100</v>
      </c>
      <c r="AK303">
        <v>100</v>
      </c>
      <c r="AL303">
        <v>100</v>
      </c>
      <c r="AM303">
        <v>100</v>
      </c>
      <c r="AN303">
        <v>100</v>
      </c>
      <c r="AO303">
        <v>100</v>
      </c>
    </row>
    <row r="304" spans="26:41" ht="12.75">
      <c r="Z304" s="19" t="s">
        <v>1358</v>
      </c>
      <c r="AA304" s="6">
        <v>10</v>
      </c>
      <c r="AB304" s="6"/>
      <c r="AC304" s="6"/>
      <c r="AD304" s="20"/>
      <c r="AF304">
        <v>100</v>
      </c>
      <c r="AG304">
        <v>100</v>
      </c>
      <c r="AH304">
        <v>100</v>
      </c>
      <c r="AI304">
        <v>100</v>
      </c>
      <c r="AJ304">
        <v>100</v>
      </c>
      <c r="AK304">
        <v>100</v>
      </c>
      <c r="AL304">
        <v>100</v>
      </c>
      <c r="AM304">
        <v>100</v>
      </c>
      <c r="AN304">
        <v>100</v>
      </c>
      <c r="AO304">
        <v>100</v>
      </c>
    </row>
    <row r="305" spans="26:41" ht="12.75">
      <c r="Z305" s="19" t="s">
        <v>1359</v>
      </c>
      <c r="AA305" s="6">
        <v>10</v>
      </c>
      <c r="AB305" s="6"/>
      <c r="AC305" s="6"/>
      <c r="AD305" s="20"/>
      <c r="AF305">
        <v>100</v>
      </c>
      <c r="AG305">
        <v>100</v>
      </c>
      <c r="AH305">
        <v>100</v>
      </c>
      <c r="AI305">
        <v>100</v>
      </c>
      <c r="AJ305">
        <v>100</v>
      </c>
      <c r="AK305">
        <v>100</v>
      </c>
      <c r="AL305">
        <v>100</v>
      </c>
      <c r="AM305">
        <v>100</v>
      </c>
      <c r="AN305">
        <v>100</v>
      </c>
      <c r="AO305">
        <v>100</v>
      </c>
    </row>
    <row r="306" spans="26:41" ht="12.75">
      <c r="Z306" s="19" t="s">
        <v>1360</v>
      </c>
      <c r="AA306" s="6">
        <v>5</v>
      </c>
      <c r="AB306" s="6"/>
      <c r="AC306" s="6"/>
      <c r="AD306" s="20"/>
      <c r="AF306">
        <v>100</v>
      </c>
      <c r="AG306">
        <v>100</v>
      </c>
      <c r="AH306">
        <v>100</v>
      </c>
      <c r="AI306">
        <v>100</v>
      </c>
      <c r="AJ306">
        <v>100</v>
      </c>
      <c r="AK306">
        <v>100</v>
      </c>
      <c r="AL306">
        <v>100</v>
      </c>
      <c r="AM306">
        <v>100</v>
      </c>
      <c r="AN306">
        <v>100</v>
      </c>
      <c r="AO306">
        <v>100</v>
      </c>
    </row>
    <row r="307" spans="26:41" ht="12.75">
      <c r="Z307" s="19" t="s">
        <v>1361</v>
      </c>
      <c r="AA307" s="6">
        <v>5</v>
      </c>
      <c r="AB307" s="6"/>
      <c r="AC307" s="6"/>
      <c r="AD307" s="20"/>
      <c r="AF307">
        <v>100</v>
      </c>
      <c r="AG307">
        <v>100</v>
      </c>
      <c r="AH307">
        <v>100</v>
      </c>
      <c r="AI307">
        <v>100</v>
      </c>
      <c r="AJ307">
        <v>100</v>
      </c>
      <c r="AK307">
        <v>100</v>
      </c>
      <c r="AL307">
        <v>100</v>
      </c>
      <c r="AM307">
        <v>100</v>
      </c>
      <c r="AN307">
        <v>100</v>
      </c>
      <c r="AO307">
        <v>100</v>
      </c>
    </row>
    <row r="308" spans="26:41" ht="12.75">
      <c r="Z308" s="19" t="s">
        <v>1362</v>
      </c>
      <c r="AA308" s="6">
        <v>0</v>
      </c>
      <c r="AB308" s="6"/>
      <c r="AC308" s="6"/>
      <c r="AD308" s="20"/>
      <c r="AF308">
        <v>100</v>
      </c>
      <c r="AG308">
        <v>100</v>
      </c>
      <c r="AH308">
        <v>100</v>
      </c>
      <c r="AI308">
        <v>100</v>
      </c>
      <c r="AJ308">
        <v>100</v>
      </c>
      <c r="AK308">
        <v>100</v>
      </c>
      <c r="AL308">
        <v>100</v>
      </c>
      <c r="AM308">
        <v>100</v>
      </c>
      <c r="AN308">
        <v>100</v>
      </c>
      <c r="AO308">
        <v>100</v>
      </c>
    </row>
    <row r="309" spans="26:41" ht="12.75">
      <c r="Z309" s="19" t="s">
        <v>1363</v>
      </c>
      <c r="AA309" s="6">
        <v>10</v>
      </c>
      <c r="AB309" s="6"/>
      <c r="AC309" s="6"/>
      <c r="AD309" s="20"/>
      <c r="AF309">
        <v>100</v>
      </c>
      <c r="AG309">
        <v>100</v>
      </c>
      <c r="AH309">
        <v>100</v>
      </c>
      <c r="AI309">
        <v>100</v>
      </c>
      <c r="AJ309">
        <v>100</v>
      </c>
      <c r="AK309">
        <v>100</v>
      </c>
      <c r="AL309">
        <v>100</v>
      </c>
      <c r="AM309">
        <v>100</v>
      </c>
      <c r="AN309">
        <v>100</v>
      </c>
      <c r="AO309">
        <v>100</v>
      </c>
    </row>
    <row r="310" spans="26:41" ht="12.75">
      <c r="Z310" s="19" t="s">
        <v>1364</v>
      </c>
      <c r="AA310" s="6">
        <v>5</v>
      </c>
      <c r="AB310" s="6"/>
      <c r="AC310" s="6"/>
      <c r="AD310" s="20"/>
      <c r="AF310">
        <v>100</v>
      </c>
      <c r="AG310">
        <v>100</v>
      </c>
      <c r="AH310">
        <v>100</v>
      </c>
      <c r="AI310">
        <v>100</v>
      </c>
      <c r="AJ310">
        <v>100</v>
      </c>
      <c r="AK310">
        <v>100</v>
      </c>
      <c r="AL310">
        <v>100</v>
      </c>
      <c r="AM310">
        <v>100</v>
      </c>
      <c r="AN310">
        <v>100</v>
      </c>
      <c r="AO310">
        <v>100</v>
      </c>
    </row>
    <row r="311" spans="26:41" ht="12.75">
      <c r="Z311" s="24" t="s">
        <v>1365</v>
      </c>
      <c r="AA311" s="25">
        <v>5</v>
      </c>
      <c r="AB311" s="25"/>
      <c r="AC311" s="25"/>
      <c r="AD311" s="26"/>
      <c r="AF311">
        <v>100</v>
      </c>
      <c r="AG311">
        <v>100</v>
      </c>
      <c r="AH311">
        <v>100</v>
      </c>
      <c r="AI311">
        <v>100</v>
      </c>
      <c r="AJ311">
        <v>100</v>
      </c>
      <c r="AK311">
        <v>100</v>
      </c>
      <c r="AL311">
        <v>100</v>
      </c>
      <c r="AM311">
        <v>100</v>
      </c>
      <c r="AN311">
        <v>100</v>
      </c>
      <c r="AO311">
        <v>100</v>
      </c>
    </row>
  </sheetData>
  <mergeCells count="1">
    <mergeCell ref="H11:I11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C4:C4"/>
  <sheetViews>
    <sheetView workbookViewId="0" topLeftCell="A1">
      <selection activeCell="A1" sqref="A1"/>
    </sheetView>
  </sheetViews>
  <sheetFormatPr defaultColWidth="9.140625" defaultRowHeight="12.75"/>
  <sheetData>
    <row r="4" ht="12.75">
      <c r="C4" t="s">
        <v>779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Hackmaster Character Generator</dc:title>
  <dc:subject/>
  <dc:creator>Stephen De Chellis</dc:creator>
  <cp:keywords/>
  <dc:description>The contents of this work are copyrighted by Kenzer &amp; Company and used without permission</dc:description>
  <cp:lastModifiedBy>Scimitar Hobbies</cp:lastModifiedBy>
  <cp:lastPrinted>2001-08-20T18:24:00Z</cp:lastPrinted>
  <dcterms:created xsi:type="dcterms:W3CDTF">2001-08-01T10:21:23Z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lpwstr>1.0</vt:lpwstr>
  </property>
  <property fmtid="{D5CDD505-2E9C-101B-9397-08002B2CF9AE}" pid="3" name="Owner">
    <vt:lpwstr>Steve De Chellis</vt:lpwstr>
  </property>
</Properties>
</file>