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<sst xmlns="http://schemas.openxmlformats.org/spreadsheetml/2006/main" count="97" uniqueCount="51">
  <si>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PERIODO</t>
  </si>
  <si>
    <t>COBRADO</t>
  </si>
  <si>
    <t>INGERSO</t>
  </si>
  <si>
    <t>EFECTIVAMENTE</t>
  </si>
  <si>
    <t xml:space="preserve">INGRESOS </t>
  </si>
  <si>
    <t>ACUMULABLES</t>
  </si>
  <si>
    <t xml:space="preserve">EGRESOS </t>
  </si>
  <si>
    <t>PAGADOS</t>
  </si>
  <si>
    <t>SUELDOS</t>
  </si>
  <si>
    <t>EGRESOS</t>
  </si>
  <si>
    <t>BASE</t>
  </si>
  <si>
    <t>IMPUESTO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</si>
  <si>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</si>
  <si>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</si>
  <si>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</si>
  <si>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</si>
  <si>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</si>
  <si>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</si>
  <si>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</si>
  <si>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</si>
  <si>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</si>
  <si>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</si>
  <si>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</si>
  <si>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</si>
  <si>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LIMIT.INF</t>
  </si>
  <si>
    <t>EXCEDENTE</t>
  </si>
  <si>
    <t>TASA</t>
  </si>
  <si>
    <t>CUOTA</t>
  </si>
  <si>
    <t>IMPUESTO TOTAL</t>
  </si>
  <si>
    <t>ACUMULADO</t>
  </si>
  <si>
    <t>P.PROVISIONALES</t>
  </si>
  <si>
    <t>P. A LA FEDERECION</t>
  </si>
  <si>
    <t>DETERMINADO</t>
  </si>
  <si>
    <t xml:space="preserve">IMPUESTO </t>
  </si>
  <si>
    <t>ESTATAL</t>
  </si>
  <si>
    <t>FEDERAL</t>
  </si>
  <si>
    <t>5% ETATAL</t>
  </si>
  <si>
    <t xml:space="preserve">BASE AL </t>
  </si>
  <si>
    <t>ESTADO</t>
  </si>
  <si>
    <t xml:space="preserve">DE </t>
  </si>
  <si>
    <t>COMPROBACION</t>
  </si>
  <si>
    <t xml:space="preserve">IVA </t>
  </si>
  <si>
    <t>CAUSADO</t>
  </si>
  <si>
    <t>ACREDITABLE</t>
  </si>
  <si>
    <t xml:space="preserve">ENTERO </t>
  </si>
  <si>
    <t>DEL IVA</t>
  </si>
  <si>
    <t xml:space="preserve">IVA A </t>
  </si>
  <si>
    <t>FAVOR</t>
  </si>
  <si>
    <t>POR PAGAR</t>
  </si>
  <si>
    <t>Declaracion Anual</t>
  </si>
  <si>
    <t>Imp a Cargo o a Favor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</si>
</sst>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[$$-80A]* #,##0.00_-;\-[$$-80A]* #,##0.00_-;_-[$$-80A]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0" fillId="0" borderId="12" xfId="48" applyFont="1" applyBorder="1" applyAlignment="1">
      <alignment/>
    </xf>
    <xf numFmtId="170" fontId="0" fillId="0" borderId="16" xfId="48" applyFont="1" applyBorder="1" applyAlignment="1">
      <alignment/>
    </xf>
    <xf numFmtId="170" fontId="0" fillId="0" borderId="13" xfId="48" applyFont="1" applyBorder="1" applyAlignment="1">
      <alignment/>
    </xf>
    <xf numFmtId="170" fontId="0" fillId="0" borderId="0" xfId="48" applyFont="1" applyBorder="1" applyAlignment="1">
      <alignment/>
    </xf>
    <xf numFmtId="170" fontId="0" fillId="0" borderId="0" xfId="48" applyFont="1" applyAlignment="1">
      <alignment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0" fillId="0" borderId="17" xfId="48" applyFont="1" applyBorder="1" applyAlignment="1">
      <alignment/>
    </xf>
    <xf numFmtId="9" fontId="0" fillId="0" borderId="17" xfId="48" applyNumberFormat="1" applyFont="1" applyBorder="1" applyAlignment="1">
      <alignment/>
    </xf>
    <xf numFmtId="170" fontId="0" fillId="0" borderId="18" xfId="48" applyFont="1" applyBorder="1" applyAlignment="1">
      <alignment/>
    </xf>
    <xf numFmtId="0" fontId="1" fillId="0" borderId="0" xfId="0" applyFont="1" applyAlignment="1">
      <alignment/>
    </xf>
    <xf numFmtId="170" fontId="1" fillId="0" borderId="0" xfId="48" applyFont="1" applyAlignment="1">
      <alignment/>
    </xf>
    <xf numFmtId="0" fontId="1" fillId="0" borderId="19" xfId="0" applyFont="1" applyBorder="1" applyAlignment="1">
      <alignment/>
    </xf>
    <xf numFmtId="43" fontId="0" fillId="0" borderId="0" xfId="0" applyNumberFormat="1" applyAlignment="1">
      <alignment/>
    </xf>
    <xf numFmtId="170" fontId="1" fillId="24" borderId="13" xfId="48" applyFont="1" applyFill="1" applyBorder="1" applyAlignment="1">
      <alignment/>
    </xf>
    <xf numFmtId="170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7" xfId="0" applyNumberFormat="1" applyBorder="1" applyAlignment="1">
      <alignment/>
    </xf>
    <xf numFmtId="9" fontId="0" fillId="0" borderId="17" xfId="0" applyNumberFormat="1" applyBorder="1" applyAlignment="1">
      <alignment/>
    </xf>
    <xf numFmtId="174" fontId="0" fillId="24" borderId="18" xfId="0" applyNumberFormat="1" applyFill="1" applyBorder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4"/>
  <sheetViews>
    <sheetView tabSelected="1" zoomScale="90" zoomScaleNormal="90" zoomScalePageLayoutView="0" workbookViewId="0" topLeftCell="F16">
      <selection activeCell="N48" sqref="N48"/>
    </sheetView>
  </sheetViews>
  <sheetFormatPr defaultColWidth="11.421875" defaultRowHeight="12.75"/>
  <cols>
    <col min="2" max="2" width="20.28125" style="0" bestFit="1" customWidth="1"/>
    <col min="3" max="3" width="16.421875" style="0" bestFit="1" customWidth="1"/>
    <col min="4" max="4" width="15.00390625" style="0" bestFit="1" customWidth="1"/>
    <col min="5" max="5" width="13.28125" style="0" bestFit="1" customWidth="1"/>
    <col min="6" max="6" width="13.8515625" style="0" bestFit="1" customWidth="1"/>
    <col min="7" max="7" width="15.00390625" style="0" bestFit="1" customWidth="1"/>
    <col min="8" max="8" width="13.28125" style="0" bestFit="1" customWidth="1"/>
    <col min="9" max="9" width="16.421875" style="0" bestFit="1" customWidth="1"/>
    <col min="10" max="10" width="15.7109375" style="0" bestFit="1" customWidth="1"/>
    <col min="11" max="11" width="20.421875" style="0" bestFit="1" customWidth="1"/>
    <col min="12" max="12" width="17.57421875" style="0" customWidth="1"/>
    <col min="13" max="13" width="17.8515625" style="0" bestFit="1" customWidth="1"/>
    <col min="14" max="14" width="15.57421875" style="0" customWidth="1"/>
    <col min="15" max="15" width="12.140625" style="0" bestFit="1" customWidth="1"/>
  </cols>
  <sheetData>
    <row r="3" spans="2:11" ht="13.5" thickBot="1">
      <c r="B3" s="1"/>
      <c r="C3" s="1"/>
      <c r="D3" s="1"/>
      <c r="E3" s="1"/>
      <c r="F3" s="1"/>
      <c r="G3" s="1"/>
      <c r="H3" s="1"/>
      <c r="I3" s="1"/>
      <c r="J3" s="29"/>
      <c r="K3" s="29"/>
    </row>
    <row r="4" spans="1:13" ht="13.5" thickTop="1">
      <c r="A4" s="2"/>
      <c r="B4" s="3"/>
      <c r="C4" s="6" t="s">
        <v>2</v>
      </c>
      <c r="D4" s="3"/>
      <c r="E4" s="3"/>
      <c r="F4" s="3"/>
      <c r="G4" s="3"/>
      <c r="H4" s="3"/>
      <c r="I4" s="25"/>
      <c r="J4" s="25"/>
      <c r="K4" s="3"/>
      <c r="L4" s="3"/>
      <c r="M4" s="6" t="s">
        <v>29</v>
      </c>
    </row>
    <row r="5" spans="1:13" ht="12.75">
      <c r="A5" s="2"/>
      <c r="B5" s="4"/>
      <c r="C5" s="7" t="s">
        <v>3</v>
      </c>
      <c r="D5" s="7" t="s">
        <v>4</v>
      </c>
      <c r="E5" s="7" t="s">
        <v>6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37</v>
      </c>
      <c r="K5" s="7" t="s">
        <v>11</v>
      </c>
      <c r="L5" s="7" t="s">
        <v>33</v>
      </c>
      <c r="M5" s="7" t="s">
        <v>39</v>
      </c>
    </row>
    <row r="6" spans="1:13" ht="13.5" thickBot="1">
      <c r="A6" s="2"/>
      <c r="B6" s="5" t="s">
        <v>0</v>
      </c>
      <c r="C6" s="5" t="s">
        <v>1</v>
      </c>
      <c r="D6" s="5" t="s">
        <v>5</v>
      </c>
      <c r="E6" s="5" t="s">
        <v>7</v>
      </c>
      <c r="F6" s="5" t="s">
        <v>7</v>
      </c>
      <c r="G6" s="5" t="s">
        <v>5</v>
      </c>
      <c r="H6" s="8"/>
      <c r="I6" s="5" t="s">
        <v>32</v>
      </c>
      <c r="J6" s="5" t="s">
        <v>38</v>
      </c>
      <c r="K6" s="5" t="s">
        <v>34</v>
      </c>
      <c r="L6" s="5" t="s">
        <v>35</v>
      </c>
      <c r="M6" s="5" t="s">
        <v>40</v>
      </c>
    </row>
    <row r="7" spans="2:13" ht="13.5" thickTop="1">
      <c r="B7" s="10" t="s">
        <v>12</v>
      </c>
      <c r="C7" s="13">
        <v>93318.27</v>
      </c>
      <c r="D7" s="14">
        <f>+C7</f>
        <v>93318.27</v>
      </c>
      <c r="E7" s="13">
        <v>7725.32</v>
      </c>
      <c r="F7" s="13">
        <v>5000</v>
      </c>
      <c r="G7" s="13">
        <f>+E7+F7</f>
        <v>12725.32</v>
      </c>
      <c r="H7" s="13">
        <f>+D7-G7</f>
        <v>80592.95000000001</v>
      </c>
      <c r="I7" s="13">
        <f>+C32</f>
        <v>19204.910800000005</v>
      </c>
      <c r="J7" s="13">
        <f>+H7*0.05</f>
        <v>4029.647500000001</v>
      </c>
      <c r="K7" s="13">
        <f>+(H7*0.05)</f>
        <v>4029.647500000001</v>
      </c>
      <c r="L7" s="13">
        <f>+C35</f>
        <v>15175.263300000004</v>
      </c>
      <c r="M7" s="13">
        <f>+K7+L7</f>
        <v>19204.910800000005</v>
      </c>
    </row>
    <row r="8" spans="2:13" ht="12.75">
      <c r="B8" s="11" t="s">
        <v>13</v>
      </c>
      <c r="C8" s="15">
        <v>50624.48</v>
      </c>
      <c r="D8" s="16">
        <f>+D7+C8</f>
        <v>143942.75</v>
      </c>
      <c r="E8" s="15">
        <v>10776.11</v>
      </c>
      <c r="F8" s="15">
        <v>5000</v>
      </c>
      <c r="G8" s="15">
        <f>+G7+E8+F8</f>
        <v>28501.43</v>
      </c>
      <c r="H8" s="15">
        <f>+D8-G8</f>
        <v>115441.32</v>
      </c>
      <c r="I8" s="15">
        <f>+D32</f>
        <v>25601.342000000004</v>
      </c>
      <c r="J8" s="15">
        <f>+H8*0.05</f>
        <v>5772.066000000001</v>
      </c>
      <c r="K8" s="15">
        <f>+(H8*0.05)-K7</f>
        <v>1742.4184999999998</v>
      </c>
      <c r="L8" s="15">
        <f>+D35</f>
        <v>4654.012700000001</v>
      </c>
      <c r="M8" s="15">
        <f>+M7+K8+L8</f>
        <v>25601.342000000004</v>
      </c>
    </row>
    <row r="9" spans="2:13" ht="12.75">
      <c r="B9" s="11" t="s">
        <v>14</v>
      </c>
      <c r="C9" s="15">
        <v>25718.57</v>
      </c>
      <c r="D9" s="16">
        <f aca="true" t="shared" si="0" ref="D9:D18">+D8+C9</f>
        <v>169661.32</v>
      </c>
      <c r="E9" s="15">
        <v>10824.07</v>
      </c>
      <c r="F9" s="15">
        <v>5000</v>
      </c>
      <c r="G9" s="15">
        <f aca="true" t="shared" si="1" ref="G9:G18">+G8+E9+F9</f>
        <v>44325.5</v>
      </c>
      <c r="H9" s="15">
        <f aca="true" t="shared" si="2" ref="H9:H18">+D9-G9</f>
        <v>125335.82</v>
      </c>
      <c r="I9" s="15">
        <f>+E32</f>
        <v>25010.6896</v>
      </c>
      <c r="J9" s="15">
        <f aca="true" t="shared" si="3" ref="J9:J18">+H9*0.05</f>
        <v>6266.791000000001</v>
      </c>
      <c r="K9" s="15">
        <v>0</v>
      </c>
      <c r="L9" s="15">
        <f>+E35</f>
        <v>0</v>
      </c>
      <c r="M9" s="15">
        <f aca="true" t="shared" si="4" ref="M9:M18">+M8+K9+L9</f>
        <v>25601.342000000004</v>
      </c>
    </row>
    <row r="10" spans="2:13" ht="12.75">
      <c r="B10" s="11" t="s">
        <v>15</v>
      </c>
      <c r="C10" s="15">
        <v>55850.81</v>
      </c>
      <c r="D10" s="16">
        <f t="shared" si="0"/>
        <v>225512.13</v>
      </c>
      <c r="E10" s="15">
        <v>10566.45</v>
      </c>
      <c r="F10" s="15">
        <v>5000</v>
      </c>
      <c r="G10" s="15">
        <f t="shared" si="1"/>
        <v>59891.95</v>
      </c>
      <c r="H10" s="15">
        <f t="shared" si="2"/>
        <v>165620.18</v>
      </c>
      <c r="I10" s="15">
        <f>+F32</f>
        <v>32929.198</v>
      </c>
      <c r="J10" s="15">
        <f t="shared" si="3"/>
        <v>8281.009</v>
      </c>
      <c r="K10" s="15">
        <f>+(H10*0.05)-K9-K8-K7</f>
        <v>2508.9429999999993</v>
      </c>
      <c r="L10" s="15">
        <f>+F35</f>
        <v>4818.912999999993</v>
      </c>
      <c r="M10" s="15">
        <f t="shared" si="4"/>
        <v>32929.198</v>
      </c>
    </row>
    <row r="11" spans="2:13" ht="12.75">
      <c r="B11" s="11" t="s">
        <v>16</v>
      </c>
      <c r="C11" s="15">
        <v>47567.81</v>
      </c>
      <c r="D11" s="16">
        <f t="shared" si="0"/>
        <v>273079.94</v>
      </c>
      <c r="E11" s="15">
        <v>13453.68</v>
      </c>
      <c r="F11" s="15">
        <v>5000</v>
      </c>
      <c r="G11" s="15">
        <f t="shared" si="1"/>
        <v>78345.63</v>
      </c>
      <c r="H11" s="15">
        <f t="shared" si="2"/>
        <v>194734.31</v>
      </c>
      <c r="I11" s="15">
        <f>+G32</f>
        <v>37720.042</v>
      </c>
      <c r="J11" s="15">
        <f t="shared" si="3"/>
        <v>9736.7155</v>
      </c>
      <c r="K11" s="15">
        <f>+(H11*0.05)-K10-K9-K8-K7</f>
        <v>1455.7065000000002</v>
      </c>
      <c r="L11" s="15">
        <f>+G35</f>
        <v>3335.1375000000044</v>
      </c>
      <c r="M11" s="15">
        <f t="shared" si="4"/>
        <v>37720.042</v>
      </c>
    </row>
    <row r="12" spans="2:13" ht="12.75">
      <c r="B12" s="11" t="s">
        <v>17</v>
      </c>
      <c r="C12" s="15">
        <v>123770.2</v>
      </c>
      <c r="D12" s="16">
        <f t="shared" si="0"/>
        <v>396850.14</v>
      </c>
      <c r="E12" s="15">
        <v>17561.68</v>
      </c>
      <c r="F12" s="15">
        <v>5000</v>
      </c>
      <c r="G12" s="15">
        <f t="shared" si="1"/>
        <v>100907.31</v>
      </c>
      <c r="H12" s="15">
        <f t="shared" si="2"/>
        <v>295942.83</v>
      </c>
      <c r="I12" s="15">
        <f>+H32</f>
        <v>62697.31520000001</v>
      </c>
      <c r="J12" s="15">
        <f t="shared" si="3"/>
        <v>14797.141500000002</v>
      </c>
      <c r="K12" s="15">
        <f>+(H12*0.05)-K11-K10-K9-K8-K7</f>
        <v>5060.426000000001</v>
      </c>
      <c r="L12" s="15">
        <f>+H35</f>
        <v>19916.84720000001</v>
      </c>
      <c r="M12" s="15">
        <f t="shared" si="4"/>
        <v>62697.31520000001</v>
      </c>
    </row>
    <row r="13" spans="2:13" ht="12.75">
      <c r="B13" s="11" t="s">
        <v>18</v>
      </c>
      <c r="C13" s="15">
        <v>78737.31</v>
      </c>
      <c r="D13" s="16">
        <f t="shared" si="0"/>
        <v>475587.45</v>
      </c>
      <c r="E13" s="15">
        <v>6120.67</v>
      </c>
      <c r="F13" s="15">
        <v>5000</v>
      </c>
      <c r="G13" s="15">
        <f t="shared" si="1"/>
        <v>112027.98</v>
      </c>
      <c r="H13" s="15">
        <f t="shared" si="2"/>
        <v>363559.47000000003</v>
      </c>
      <c r="I13" s="15">
        <f>+I32</f>
        <v>78268.86200000001</v>
      </c>
      <c r="J13" s="15">
        <f t="shared" si="3"/>
        <v>18177.973500000004</v>
      </c>
      <c r="K13" s="15">
        <f>+(H13*0.05)-K12-K11-K10-K9-K8-K7</f>
        <v>3380.832000000002</v>
      </c>
      <c r="L13" s="15">
        <f>+I35</f>
        <v>12190.714799999987</v>
      </c>
      <c r="M13" s="15">
        <f t="shared" si="4"/>
        <v>78268.862</v>
      </c>
    </row>
    <row r="14" spans="2:13" ht="12.75">
      <c r="B14" s="11" t="s">
        <v>19</v>
      </c>
      <c r="C14" s="15">
        <v>64812.2</v>
      </c>
      <c r="D14" s="16">
        <f t="shared" si="0"/>
        <v>540399.65</v>
      </c>
      <c r="E14" s="15">
        <v>6501.15</v>
      </c>
      <c r="F14" s="15">
        <v>5000</v>
      </c>
      <c r="G14" s="15">
        <f t="shared" si="1"/>
        <v>123529.12999999999</v>
      </c>
      <c r="H14" s="15">
        <f t="shared" si="2"/>
        <v>416870.52</v>
      </c>
      <c r="I14" s="15">
        <f>+J32</f>
        <v>89834.84360000001</v>
      </c>
      <c r="J14" s="15">
        <f t="shared" si="3"/>
        <v>20843.526</v>
      </c>
      <c r="K14" s="15">
        <f>+(H14*0.05)-K13-K12-K11-K10-K9-K8-K7</f>
        <v>2665.552499999998</v>
      </c>
      <c r="L14" s="15">
        <f>+J35</f>
        <v>8900.429100000008</v>
      </c>
      <c r="M14" s="15">
        <f t="shared" si="4"/>
        <v>89834.8436</v>
      </c>
    </row>
    <row r="15" spans="2:13" ht="12.75">
      <c r="B15" s="11" t="s">
        <v>20</v>
      </c>
      <c r="C15" s="15">
        <v>129167.18</v>
      </c>
      <c r="D15" s="16">
        <f t="shared" si="0"/>
        <v>669566.8300000001</v>
      </c>
      <c r="E15" s="15">
        <v>13927.8</v>
      </c>
      <c r="F15" s="15">
        <v>5000</v>
      </c>
      <c r="G15" s="15">
        <f t="shared" si="1"/>
        <v>142456.93</v>
      </c>
      <c r="H15" s="15">
        <f t="shared" si="2"/>
        <v>527109.9000000001</v>
      </c>
      <c r="I15" s="15">
        <f>+K32</f>
        <v>117340.75760000006</v>
      </c>
      <c r="J15" s="15">
        <f t="shared" si="3"/>
        <v>26355.49500000001</v>
      </c>
      <c r="K15" s="15">
        <f>+(H15*0.05)-K14-K13-K12-K11-K10-K9-K8-K7</f>
        <v>5511.969000000008</v>
      </c>
      <c r="L15" s="15">
        <f>+K35</f>
        <v>21993.945000000036</v>
      </c>
      <c r="M15" s="15">
        <f t="shared" si="4"/>
        <v>117340.75760000004</v>
      </c>
    </row>
    <row r="16" spans="2:13" ht="12.75">
      <c r="B16" s="11" t="s">
        <v>21</v>
      </c>
      <c r="C16" s="15">
        <v>37610.1</v>
      </c>
      <c r="D16" s="16">
        <f t="shared" si="0"/>
        <v>707176.93</v>
      </c>
      <c r="E16" s="15">
        <v>4506.15</v>
      </c>
      <c r="F16" s="15">
        <v>5000</v>
      </c>
      <c r="G16" s="15">
        <f t="shared" si="1"/>
        <v>151963.08</v>
      </c>
      <c r="H16" s="15">
        <f t="shared" si="2"/>
        <v>555213.8500000001</v>
      </c>
      <c r="I16" s="15">
        <f>+L32</f>
        <v>121848.75120000003</v>
      </c>
      <c r="J16" s="15">
        <f t="shared" si="3"/>
        <v>27760.692500000005</v>
      </c>
      <c r="K16" s="15">
        <f>+(H16*0.05)-K15-K14-K13-K12-K11-K10-K9-K8-K7</f>
        <v>1405.1974999999948</v>
      </c>
      <c r="L16" s="15">
        <f>+L35</f>
        <v>3102.7960999999777</v>
      </c>
      <c r="M16" s="15">
        <f t="shared" si="4"/>
        <v>121848.75120000001</v>
      </c>
    </row>
    <row r="17" spans="2:13" ht="12.75">
      <c r="B17" s="11" t="s">
        <v>22</v>
      </c>
      <c r="C17" s="15">
        <v>27766.96</v>
      </c>
      <c r="D17" s="16">
        <f t="shared" si="0"/>
        <v>734943.89</v>
      </c>
      <c r="E17" s="15">
        <v>6811.82</v>
      </c>
      <c r="F17" s="15">
        <v>5000</v>
      </c>
      <c r="G17" s="15">
        <f t="shared" si="1"/>
        <v>163774.9</v>
      </c>
      <c r="H17" s="15">
        <f t="shared" si="2"/>
        <v>571168.99</v>
      </c>
      <c r="I17" s="15">
        <f>+M32</f>
        <v>122955.078</v>
      </c>
      <c r="J17" s="15">
        <f t="shared" si="3"/>
        <v>28558.449500000002</v>
      </c>
      <c r="K17" s="15">
        <f>+(H17*0.05)-K16-K15-K14-K13-K12-K11-K10-K9-K8-K7</f>
        <v>797.7569999999978</v>
      </c>
      <c r="L17" s="15">
        <f>+M35</f>
        <v>308.5697999999684</v>
      </c>
      <c r="M17" s="15">
        <f t="shared" si="4"/>
        <v>122955.07799999998</v>
      </c>
    </row>
    <row r="18" spans="2:13" ht="12.75">
      <c r="B18" s="11" t="s">
        <v>23</v>
      </c>
      <c r="C18" s="15">
        <v>45814.83</v>
      </c>
      <c r="D18" s="16">
        <f t="shared" si="0"/>
        <v>780758.72</v>
      </c>
      <c r="E18" s="15">
        <v>12728.92</v>
      </c>
      <c r="F18" s="15">
        <v>5000</v>
      </c>
      <c r="G18" s="15">
        <f t="shared" si="1"/>
        <v>181503.82</v>
      </c>
      <c r="H18" s="15">
        <f t="shared" si="2"/>
        <v>599254.8999999999</v>
      </c>
      <c r="I18" s="27">
        <f>+N32</f>
        <v>127458.02039999998</v>
      </c>
      <c r="J18" s="15">
        <f t="shared" si="3"/>
        <v>29962.744999999995</v>
      </c>
      <c r="K18" s="15">
        <f>+(H18*0.05)-K17-K16-K15-K14-K13-K12-K11-K10-K9-K8-K7</f>
        <v>1404.295499999993</v>
      </c>
      <c r="L18" s="15">
        <f>+N35</f>
        <v>3098.6468999999925</v>
      </c>
      <c r="M18" s="27">
        <f t="shared" si="4"/>
        <v>127458.02039999996</v>
      </c>
    </row>
    <row r="19" spans="2:13" ht="13.5" thickBot="1">
      <c r="B19" s="9"/>
      <c r="C19" s="12"/>
      <c r="D19" s="1"/>
      <c r="E19" s="12"/>
      <c r="F19" s="1"/>
      <c r="G19" s="12"/>
      <c r="H19" s="1"/>
      <c r="I19" s="12"/>
      <c r="J19" s="12"/>
      <c r="K19" s="12"/>
      <c r="L19" s="12"/>
      <c r="M19" s="12"/>
    </row>
    <row r="20" spans="9:13" ht="13.5" thickTop="1">
      <c r="I20" s="18">
        <f>SUM(I7:I19)</f>
        <v>860869.8104000001</v>
      </c>
      <c r="J20" s="18">
        <f>SUM(J7:J19)</f>
        <v>200542.25200000004</v>
      </c>
      <c r="K20" s="28">
        <f>SUM(K7:K19)</f>
        <v>29962.744999999995</v>
      </c>
      <c r="L20" s="28">
        <f>SUM(L7:L19)</f>
        <v>97495.27539999998</v>
      </c>
      <c r="M20" s="18"/>
    </row>
    <row r="21" spans="10:13" ht="13.5" thickBot="1">
      <c r="J21" s="18"/>
      <c r="K21" s="30">
        <f>+K20+L20</f>
        <v>127458.02039999998</v>
      </c>
      <c r="L21" s="31"/>
      <c r="M21" s="26"/>
    </row>
    <row r="22" ht="13.5" thickTop="1">
      <c r="K22" s="18"/>
    </row>
    <row r="25" spans="3:14" ht="12.75"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18</v>
      </c>
      <c r="J25" t="s">
        <v>19</v>
      </c>
      <c r="K25" t="s">
        <v>20</v>
      </c>
      <c r="L25" t="s">
        <v>21</v>
      </c>
      <c r="M25" t="s">
        <v>22</v>
      </c>
      <c r="N25" t="s">
        <v>23</v>
      </c>
    </row>
    <row r="26" spans="2:14" ht="12.75">
      <c r="B26" t="s">
        <v>10</v>
      </c>
      <c r="C26" s="17">
        <f>+H7</f>
        <v>80592.95000000001</v>
      </c>
      <c r="D26" s="17">
        <f>+H8</f>
        <v>115441.32</v>
      </c>
      <c r="E26" s="17">
        <f>+H9</f>
        <v>125335.82</v>
      </c>
      <c r="F26" s="17">
        <f>+H10</f>
        <v>165620.18</v>
      </c>
      <c r="G26" s="17">
        <f>+H11</f>
        <v>194734.31</v>
      </c>
      <c r="H26" s="17">
        <f>+H12</f>
        <v>295942.83</v>
      </c>
      <c r="I26" s="17">
        <f>+H13</f>
        <v>363559.47000000003</v>
      </c>
      <c r="J26" s="17">
        <f>+H14</f>
        <v>416870.52</v>
      </c>
      <c r="K26" s="17">
        <f>+H15</f>
        <v>527109.9000000001</v>
      </c>
      <c r="L26" s="17">
        <f>+H16</f>
        <v>555213.8500000001</v>
      </c>
      <c r="M26" s="17">
        <f>+H17</f>
        <v>571168.99</v>
      </c>
      <c r="N26" s="17">
        <f>+H18</f>
        <v>599254.8999999999</v>
      </c>
    </row>
    <row r="27" spans="2:14" ht="12.75">
      <c r="B27" t="s">
        <v>24</v>
      </c>
      <c r="C27" s="20">
        <v>32736.84</v>
      </c>
      <c r="D27" s="20">
        <v>65473.67</v>
      </c>
      <c r="E27" s="20">
        <v>98210.5</v>
      </c>
      <c r="F27" s="20">
        <v>130947.33</v>
      </c>
      <c r="G27" s="20">
        <v>163684.16</v>
      </c>
      <c r="H27" s="20">
        <v>196420.99</v>
      </c>
      <c r="I27" s="20">
        <v>229157.82</v>
      </c>
      <c r="J27" s="20">
        <v>261894.65</v>
      </c>
      <c r="K27" s="20">
        <v>294631.48</v>
      </c>
      <c r="L27" s="20">
        <v>327368.31</v>
      </c>
      <c r="M27" s="20">
        <v>360105.14</v>
      </c>
      <c r="N27" s="20">
        <v>392841.97</v>
      </c>
    </row>
    <row r="28" spans="2:14" ht="12.75">
      <c r="B28" t="s">
        <v>25</v>
      </c>
      <c r="C28" s="17">
        <f>+C26-C27</f>
        <v>47856.110000000015</v>
      </c>
      <c r="D28" s="17">
        <f aca="true" t="shared" si="5" ref="D28:N28">+D26-D27</f>
        <v>49967.65000000001</v>
      </c>
      <c r="E28" s="17">
        <f t="shared" si="5"/>
        <v>27125.320000000007</v>
      </c>
      <c r="F28" s="17">
        <f t="shared" si="5"/>
        <v>34672.84999999999</v>
      </c>
      <c r="G28" s="17">
        <f t="shared" si="5"/>
        <v>31050.149999999994</v>
      </c>
      <c r="H28" s="17">
        <f t="shared" si="5"/>
        <v>99521.84000000003</v>
      </c>
      <c r="I28" s="17">
        <f t="shared" si="5"/>
        <v>134401.65000000002</v>
      </c>
      <c r="J28" s="17">
        <f t="shared" si="5"/>
        <v>154975.87000000002</v>
      </c>
      <c r="K28" s="17">
        <f t="shared" si="5"/>
        <v>232478.42000000016</v>
      </c>
      <c r="L28" s="17">
        <f t="shared" si="5"/>
        <v>227845.5400000001</v>
      </c>
      <c r="M28" s="17">
        <f t="shared" si="5"/>
        <v>211063.84999999998</v>
      </c>
      <c r="N28" s="17">
        <f t="shared" si="5"/>
        <v>206412.92999999993</v>
      </c>
    </row>
    <row r="29" spans="2:14" ht="12.75">
      <c r="B29" t="s">
        <v>26</v>
      </c>
      <c r="C29" s="21">
        <v>0.28</v>
      </c>
      <c r="D29" s="21">
        <v>0.28</v>
      </c>
      <c r="E29" s="21">
        <v>0.28</v>
      </c>
      <c r="F29" s="21">
        <v>0.28</v>
      </c>
      <c r="G29" s="21">
        <v>0.28</v>
      </c>
      <c r="H29" s="21">
        <v>0.28</v>
      </c>
      <c r="I29" s="21">
        <v>0.28</v>
      </c>
      <c r="J29" s="21">
        <v>0.28</v>
      </c>
      <c r="K29" s="21">
        <v>0.28</v>
      </c>
      <c r="L29" s="21">
        <v>0.28</v>
      </c>
      <c r="M29" s="21">
        <v>0.28</v>
      </c>
      <c r="N29" s="21">
        <v>0.28</v>
      </c>
    </row>
    <row r="30" spans="2:14" ht="12.75">
      <c r="B30" t="s">
        <v>11</v>
      </c>
      <c r="C30" s="17">
        <f>+C28*C29</f>
        <v>13399.710800000006</v>
      </c>
      <c r="D30" s="17">
        <f aca="true" t="shared" si="6" ref="D30:N30">+D28*D29</f>
        <v>13990.942000000005</v>
      </c>
      <c r="E30" s="17">
        <f t="shared" si="6"/>
        <v>7595.089600000003</v>
      </c>
      <c r="F30" s="17">
        <f t="shared" si="6"/>
        <v>9708.398</v>
      </c>
      <c r="G30" s="17">
        <f t="shared" si="6"/>
        <v>8694.042</v>
      </c>
      <c r="H30" s="17">
        <f t="shared" si="6"/>
        <v>27866.11520000001</v>
      </c>
      <c r="I30" s="17">
        <f t="shared" si="6"/>
        <v>37632.46200000001</v>
      </c>
      <c r="J30" s="17">
        <f t="shared" si="6"/>
        <v>43393.24360000001</v>
      </c>
      <c r="K30" s="17">
        <f t="shared" si="6"/>
        <v>65093.95760000005</v>
      </c>
      <c r="L30" s="17">
        <f t="shared" si="6"/>
        <v>63796.751200000035</v>
      </c>
      <c r="M30" s="17">
        <f t="shared" si="6"/>
        <v>59097.878</v>
      </c>
      <c r="N30" s="17">
        <f t="shared" si="6"/>
        <v>57795.620399999985</v>
      </c>
    </row>
    <row r="31" spans="2:14" ht="12.75">
      <c r="B31" t="s">
        <v>27</v>
      </c>
      <c r="C31" s="20">
        <v>5805.2</v>
      </c>
      <c r="D31" s="20">
        <v>11610.4</v>
      </c>
      <c r="E31" s="20">
        <v>17415.6</v>
      </c>
      <c r="F31" s="20">
        <v>23220.8</v>
      </c>
      <c r="G31" s="20">
        <v>29026</v>
      </c>
      <c r="H31" s="20">
        <v>34831.2</v>
      </c>
      <c r="I31" s="20">
        <v>40636.4</v>
      </c>
      <c r="J31" s="20">
        <v>46441.6</v>
      </c>
      <c r="K31" s="20">
        <v>52246.8</v>
      </c>
      <c r="L31" s="20">
        <v>58052</v>
      </c>
      <c r="M31" s="20">
        <v>63857.2</v>
      </c>
      <c r="N31" s="20">
        <v>69662.4</v>
      </c>
    </row>
    <row r="32" spans="2:14" ht="12.75">
      <c r="B32" t="s">
        <v>28</v>
      </c>
      <c r="C32" s="17">
        <f>+C30+C31</f>
        <v>19204.910800000005</v>
      </c>
      <c r="D32" s="17">
        <f aca="true" t="shared" si="7" ref="D32:N32">+D30+D31</f>
        <v>25601.342000000004</v>
      </c>
      <c r="E32" s="17">
        <f t="shared" si="7"/>
        <v>25010.6896</v>
      </c>
      <c r="F32" s="17">
        <f t="shared" si="7"/>
        <v>32929.198</v>
      </c>
      <c r="G32" s="17">
        <f t="shared" si="7"/>
        <v>37720.042</v>
      </c>
      <c r="H32" s="17">
        <f t="shared" si="7"/>
        <v>62697.31520000001</v>
      </c>
      <c r="I32" s="17">
        <f t="shared" si="7"/>
        <v>78268.86200000001</v>
      </c>
      <c r="J32" s="17">
        <f t="shared" si="7"/>
        <v>89834.84360000001</v>
      </c>
      <c r="K32" s="17">
        <f t="shared" si="7"/>
        <v>117340.75760000006</v>
      </c>
      <c r="L32" s="17">
        <f t="shared" si="7"/>
        <v>121848.75120000003</v>
      </c>
      <c r="M32" s="17">
        <f t="shared" si="7"/>
        <v>122955.078</v>
      </c>
      <c r="N32" s="17">
        <f t="shared" si="7"/>
        <v>127458.02039999998</v>
      </c>
    </row>
    <row r="33" spans="2:15" ht="12.75">
      <c r="B33" t="s">
        <v>36</v>
      </c>
      <c r="C33" s="17">
        <f>+C26*0.05</f>
        <v>4029.647500000001</v>
      </c>
      <c r="D33" s="17">
        <f aca="true" t="shared" si="8" ref="D33:N33">+D26*0.05</f>
        <v>5772.066000000001</v>
      </c>
      <c r="E33" s="17">
        <f t="shared" si="8"/>
        <v>6266.791000000001</v>
      </c>
      <c r="F33" s="17">
        <f t="shared" si="8"/>
        <v>8281.009</v>
      </c>
      <c r="G33" s="17">
        <f t="shared" si="8"/>
        <v>9736.7155</v>
      </c>
      <c r="H33" s="17">
        <f t="shared" si="8"/>
        <v>14797.141500000002</v>
      </c>
      <c r="I33" s="17">
        <f t="shared" si="8"/>
        <v>18177.973500000004</v>
      </c>
      <c r="J33" s="17">
        <f t="shared" si="8"/>
        <v>20843.526</v>
      </c>
      <c r="K33" s="17">
        <f t="shared" si="8"/>
        <v>26355.49500000001</v>
      </c>
      <c r="L33" s="17">
        <f t="shared" si="8"/>
        <v>27760.692500000005</v>
      </c>
      <c r="M33" s="17">
        <f t="shared" si="8"/>
        <v>28558.449500000002</v>
      </c>
      <c r="N33" s="17">
        <f t="shared" si="8"/>
        <v>29962.744999999995</v>
      </c>
      <c r="O33" s="18"/>
    </row>
    <row r="34" spans="2:14" ht="12.75">
      <c r="B34" s="23" t="s">
        <v>30</v>
      </c>
      <c r="C34" s="24">
        <v>0</v>
      </c>
      <c r="D34" s="24">
        <f>+C34+C35</f>
        <v>15175.263300000004</v>
      </c>
      <c r="E34" s="24">
        <f>+D34+D35</f>
        <v>19829.276000000005</v>
      </c>
      <c r="F34" s="24">
        <f aca="true" t="shared" si="9" ref="F34:N34">+E34+E35</f>
        <v>19829.276000000005</v>
      </c>
      <c r="G34" s="24">
        <f t="shared" si="9"/>
        <v>24648.189</v>
      </c>
      <c r="H34" s="24">
        <f t="shared" si="9"/>
        <v>27983.326500000003</v>
      </c>
      <c r="I34" s="24">
        <f t="shared" si="9"/>
        <v>47900.173700000014</v>
      </c>
      <c r="J34" s="24">
        <f t="shared" si="9"/>
        <v>60090.8885</v>
      </c>
      <c r="K34" s="24">
        <f t="shared" si="9"/>
        <v>68991.31760000001</v>
      </c>
      <c r="L34" s="24">
        <f t="shared" si="9"/>
        <v>90985.26260000005</v>
      </c>
      <c r="M34" s="24">
        <f t="shared" si="9"/>
        <v>94088.05870000002</v>
      </c>
      <c r="N34" s="24">
        <f t="shared" si="9"/>
        <v>94396.62849999999</v>
      </c>
    </row>
    <row r="35" spans="2:14" ht="13.5" thickBot="1">
      <c r="B35" t="s">
        <v>31</v>
      </c>
      <c r="C35" s="22">
        <f>+C32-C33-C34</f>
        <v>15175.263300000004</v>
      </c>
      <c r="D35" s="22">
        <f>+D32-D33-D34</f>
        <v>4654.012700000001</v>
      </c>
      <c r="E35" s="22">
        <v>0</v>
      </c>
      <c r="F35" s="22">
        <f aca="true" t="shared" si="10" ref="F35:N35">+F32-F33-F34</f>
        <v>4818.912999999993</v>
      </c>
      <c r="G35" s="22">
        <f t="shared" si="10"/>
        <v>3335.1375000000044</v>
      </c>
      <c r="H35" s="22">
        <f t="shared" si="10"/>
        <v>19916.84720000001</v>
      </c>
      <c r="I35" s="22">
        <f t="shared" si="10"/>
        <v>12190.714799999987</v>
      </c>
      <c r="J35" s="22">
        <f t="shared" si="10"/>
        <v>8900.429100000008</v>
      </c>
      <c r="K35" s="22">
        <f t="shared" si="10"/>
        <v>21993.945000000036</v>
      </c>
      <c r="L35" s="22">
        <f t="shared" si="10"/>
        <v>3102.7960999999777</v>
      </c>
      <c r="M35" s="22">
        <f t="shared" si="10"/>
        <v>308.5697999999684</v>
      </c>
      <c r="N35" s="22">
        <f t="shared" si="10"/>
        <v>3098.6468999999925</v>
      </c>
    </row>
    <row r="36" spans="3:14" ht="13.5" thickTop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3:14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13.5" thickBot="1">
      <c r="E38" s="19"/>
    </row>
    <row r="39" spans="2:12" ht="13.5" thickTop="1">
      <c r="B39" s="3"/>
      <c r="C39" s="6" t="s">
        <v>2</v>
      </c>
      <c r="D39" s="3"/>
      <c r="E39" s="3"/>
      <c r="F39" s="6"/>
      <c r="G39" s="6"/>
      <c r="H39" s="6"/>
      <c r="I39" s="6"/>
      <c r="K39" s="36" t="s">
        <v>49</v>
      </c>
      <c r="L39" s="36"/>
    </row>
    <row r="40" spans="2:9" ht="12.75">
      <c r="B40" s="4"/>
      <c r="C40" s="7" t="s">
        <v>3</v>
      </c>
      <c r="D40" s="7" t="s">
        <v>41</v>
      </c>
      <c r="E40" s="7" t="s">
        <v>6</v>
      </c>
      <c r="F40" s="7" t="s">
        <v>41</v>
      </c>
      <c r="G40" s="7" t="s">
        <v>44</v>
      </c>
      <c r="H40" s="7" t="s">
        <v>46</v>
      </c>
      <c r="I40" s="7" t="s">
        <v>41</v>
      </c>
    </row>
    <row r="41" spans="2:12" ht="13.5" thickBot="1">
      <c r="B41" s="5" t="s">
        <v>0</v>
      </c>
      <c r="C41" s="5" t="s">
        <v>1</v>
      </c>
      <c r="D41" s="5" t="s">
        <v>42</v>
      </c>
      <c r="E41" s="5" t="s">
        <v>7</v>
      </c>
      <c r="F41" s="5" t="s">
        <v>43</v>
      </c>
      <c r="G41" s="5" t="s">
        <v>45</v>
      </c>
      <c r="H41" s="5" t="s">
        <v>47</v>
      </c>
      <c r="I41" s="5" t="s">
        <v>48</v>
      </c>
      <c r="K41" t="s">
        <v>10</v>
      </c>
      <c r="L41" s="32">
        <f>+N26</f>
        <v>599254.8999999999</v>
      </c>
    </row>
    <row r="42" spans="2:12" ht="13.5" thickTop="1">
      <c r="B42" s="10" t="s">
        <v>12</v>
      </c>
      <c r="C42" s="13">
        <v>93318.27</v>
      </c>
      <c r="D42" s="13">
        <f>+C42*0.15</f>
        <v>13997.7405</v>
      </c>
      <c r="E42" s="13">
        <v>7725.32</v>
      </c>
      <c r="F42" s="13">
        <f>+E42*0.15</f>
        <v>1158.798</v>
      </c>
      <c r="G42" s="13">
        <f>+D42-F42</f>
        <v>12838.9425</v>
      </c>
      <c r="H42" s="13">
        <v>0</v>
      </c>
      <c r="I42" s="13">
        <f>+G42</f>
        <v>12838.9425</v>
      </c>
      <c r="K42" t="s">
        <v>24</v>
      </c>
      <c r="L42" s="33">
        <f>+N27</f>
        <v>392841.97</v>
      </c>
    </row>
    <row r="43" spans="2:12" ht="12.75">
      <c r="B43" s="11" t="s">
        <v>13</v>
      </c>
      <c r="C43" s="15">
        <v>50624.48</v>
      </c>
      <c r="D43" s="15">
        <f aca="true" t="shared" si="11" ref="D43:D53">+C43*0.15</f>
        <v>7593.6720000000005</v>
      </c>
      <c r="E43" s="15">
        <v>10776.11</v>
      </c>
      <c r="F43" s="15">
        <f>+E43*0.15</f>
        <v>1616.4165</v>
      </c>
      <c r="G43" s="15">
        <f>+D43-F43</f>
        <v>5977.2555</v>
      </c>
      <c r="H43" s="15">
        <v>0</v>
      </c>
      <c r="I43" s="15">
        <f>+G43</f>
        <v>5977.2555</v>
      </c>
      <c r="K43" t="s">
        <v>25</v>
      </c>
      <c r="L43" s="32">
        <f>+L41-L42</f>
        <v>206412.92999999993</v>
      </c>
    </row>
    <row r="44" spans="2:12" ht="12.75">
      <c r="B44" s="11" t="s">
        <v>14</v>
      </c>
      <c r="C44" s="15">
        <v>25718.57</v>
      </c>
      <c r="D44" s="15">
        <f t="shared" si="11"/>
        <v>3857.7855</v>
      </c>
      <c r="E44" s="15">
        <v>10824.07</v>
      </c>
      <c r="F44" s="15">
        <f aca="true" t="shared" si="12" ref="F44:F53">+E44*0.15</f>
        <v>1623.6105</v>
      </c>
      <c r="G44" s="15">
        <f aca="true" t="shared" si="13" ref="G44:G53">+D44-F44</f>
        <v>2234.175</v>
      </c>
      <c r="H44" s="15">
        <v>0</v>
      </c>
      <c r="I44" s="15">
        <f aca="true" t="shared" si="14" ref="I44:I53">+G44</f>
        <v>2234.175</v>
      </c>
      <c r="K44" t="s">
        <v>26</v>
      </c>
      <c r="L44" s="34">
        <v>0.28</v>
      </c>
    </row>
    <row r="45" spans="2:12" ht="12.75">
      <c r="B45" s="11" t="s">
        <v>15</v>
      </c>
      <c r="C45" s="15">
        <v>55850.81</v>
      </c>
      <c r="D45" s="15">
        <f t="shared" si="11"/>
        <v>8377.6215</v>
      </c>
      <c r="E45" s="15">
        <v>10566.45</v>
      </c>
      <c r="F45" s="15">
        <f t="shared" si="12"/>
        <v>1584.9675</v>
      </c>
      <c r="G45" s="15">
        <f t="shared" si="13"/>
        <v>6792.6539999999995</v>
      </c>
      <c r="H45" s="15">
        <v>0</v>
      </c>
      <c r="I45" s="15">
        <f t="shared" si="14"/>
        <v>6792.6539999999995</v>
      </c>
      <c r="K45" t="s">
        <v>11</v>
      </c>
      <c r="L45" s="32">
        <f>+L43*L44</f>
        <v>57795.620399999985</v>
      </c>
    </row>
    <row r="46" spans="2:12" ht="12.75">
      <c r="B46" s="11" t="s">
        <v>16</v>
      </c>
      <c r="C46" s="15">
        <v>47567.81</v>
      </c>
      <c r="D46" s="15">
        <f t="shared" si="11"/>
        <v>7135.1714999999995</v>
      </c>
      <c r="E46" s="15">
        <v>13453.68</v>
      </c>
      <c r="F46" s="15">
        <f t="shared" si="12"/>
        <v>2018.052</v>
      </c>
      <c r="G46" s="15">
        <f t="shared" si="13"/>
        <v>5117.1195</v>
      </c>
      <c r="H46" s="15">
        <v>0</v>
      </c>
      <c r="I46" s="15">
        <f t="shared" si="14"/>
        <v>5117.1195</v>
      </c>
      <c r="K46" t="s">
        <v>27</v>
      </c>
      <c r="L46" s="33">
        <v>69662.4</v>
      </c>
    </row>
    <row r="47" spans="2:12" ht="12.75">
      <c r="B47" s="11" t="s">
        <v>17</v>
      </c>
      <c r="C47" s="15">
        <v>123770.2</v>
      </c>
      <c r="D47" s="15">
        <f t="shared" si="11"/>
        <v>18565.53</v>
      </c>
      <c r="E47" s="15">
        <v>17561.68</v>
      </c>
      <c r="F47" s="15">
        <f t="shared" si="12"/>
        <v>2634.252</v>
      </c>
      <c r="G47" s="15">
        <f t="shared" si="13"/>
        <v>15931.277999999998</v>
      </c>
      <c r="H47" s="15">
        <v>0</v>
      </c>
      <c r="I47" s="15">
        <f t="shared" si="14"/>
        <v>15931.277999999998</v>
      </c>
      <c r="K47" t="s">
        <v>28</v>
      </c>
      <c r="L47" s="32">
        <f>+L45+L46</f>
        <v>127458.02039999998</v>
      </c>
    </row>
    <row r="48" spans="2:12" ht="12.75">
      <c r="B48" s="11" t="s">
        <v>18</v>
      </c>
      <c r="C48" s="15">
        <v>78737.31</v>
      </c>
      <c r="D48" s="15">
        <f t="shared" si="11"/>
        <v>11810.5965</v>
      </c>
      <c r="E48" s="15">
        <v>6120.67</v>
      </c>
      <c r="F48" s="15">
        <f t="shared" si="12"/>
        <v>918.1005</v>
      </c>
      <c r="G48" s="15">
        <f t="shared" si="13"/>
        <v>10892.496</v>
      </c>
      <c r="H48" s="15">
        <v>0</v>
      </c>
      <c r="I48" s="15">
        <f t="shared" si="14"/>
        <v>10892.496</v>
      </c>
      <c r="K48" t="s">
        <v>36</v>
      </c>
      <c r="L48" s="32">
        <f>+K20</f>
        <v>29962.744999999995</v>
      </c>
    </row>
    <row r="49" spans="2:12" ht="12.75">
      <c r="B49" s="11" t="s">
        <v>19</v>
      </c>
      <c r="C49" s="15">
        <v>64812.2</v>
      </c>
      <c r="D49" s="15">
        <f t="shared" si="11"/>
        <v>9721.83</v>
      </c>
      <c r="E49" s="15">
        <v>6501.15</v>
      </c>
      <c r="F49" s="15">
        <f t="shared" si="12"/>
        <v>975.1724999999999</v>
      </c>
      <c r="G49" s="15">
        <f t="shared" si="13"/>
        <v>8746.6575</v>
      </c>
      <c r="H49" s="15">
        <v>0</v>
      </c>
      <c r="I49" s="15">
        <f t="shared" si="14"/>
        <v>8746.6575</v>
      </c>
      <c r="K49" s="23" t="s">
        <v>30</v>
      </c>
      <c r="L49" s="32">
        <f>+L20</f>
        <v>97495.27539999998</v>
      </c>
    </row>
    <row r="50" spans="2:12" ht="13.5" thickBot="1">
      <c r="B50" s="11" t="s">
        <v>20</v>
      </c>
      <c r="C50" s="15">
        <v>129167.18</v>
      </c>
      <c r="D50" s="15">
        <f t="shared" si="11"/>
        <v>19375.076999999997</v>
      </c>
      <c r="E50" s="15">
        <v>13927.8</v>
      </c>
      <c r="F50" s="15">
        <f t="shared" si="12"/>
        <v>2089.1699999999996</v>
      </c>
      <c r="G50" s="15">
        <f t="shared" si="13"/>
        <v>17285.907</v>
      </c>
      <c r="H50" s="15">
        <v>0</v>
      </c>
      <c r="I50" s="15">
        <f t="shared" si="14"/>
        <v>17285.907</v>
      </c>
      <c r="K50" t="s">
        <v>50</v>
      </c>
      <c r="L50" s="35">
        <f>+L47-L48-L49</f>
        <v>0</v>
      </c>
    </row>
    <row r="51" spans="2:9" ht="13.5" thickTop="1">
      <c r="B51" s="11" t="s">
        <v>21</v>
      </c>
      <c r="C51" s="15">
        <v>37610.1</v>
      </c>
      <c r="D51" s="15">
        <f t="shared" si="11"/>
        <v>5641.514999999999</v>
      </c>
      <c r="E51" s="15">
        <v>4506.15</v>
      </c>
      <c r="F51" s="15">
        <f t="shared" si="12"/>
        <v>675.9224999999999</v>
      </c>
      <c r="G51" s="15">
        <f t="shared" si="13"/>
        <v>4965.5925</v>
      </c>
      <c r="H51" s="15">
        <v>0</v>
      </c>
      <c r="I51" s="15">
        <f t="shared" si="14"/>
        <v>4965.5925</v>
      </c>
    </row>
    <row r="52" spans="2:9" ht="12.75">
      <c r="B52" s="11" t="s">
        <v>22</v>
      </c>
      <c r="C52" s="15">
        <v>27766.96</v>
      </c>
      <c r="D52" s="15">
        <f t="shared" si="11"/>
        <v>4165.044</v>
      </c>
      <c r="E52" s="15">
        <v>6811.82</v>
      </c>
      <c r="F52" s="15">
        <f t="shared" si="12"/>
        <v>1021.7729999999999</v>
      </c>
      <c r="G52" s="15">
        <f t="shared" si="13"/>
        <v>3143.2709999999997</v>
      </c>
      <c r="H52" s="15">
        <v>0</v>
      </c>
      <c r="I52" s="15">
        <f t="shared" si="14"/>
        <v>3143.2709999999997</v>
      </c>
    </row>
    <row r="53" spans="2:9" ht="12.75">
      <c r="B53" s="11" t="s">
        <v>23</v>
      </c>
      <c r="C53" s="15">
        <v>45814.83</v>
      </c>
      <c r="D53" s="15">
        <f t="shared" si="11"/>
        <v>6872.2245</v>
      </c>
      <c r="E53" s="15">
        <v>12728.92</v>
      </c>
      <c r="F53" s="15">
        <f t="shared" si="12"/>
        <v>1909.338</v>
      </c>
      <c r="G53" s="15">
        <f t="shared" si="13"/>
        <v>4962.8865000000005</v>
      </c>
      <c r="H53" s="15">
        <v>0</v>
      </c>
      <c r="I53" s="15">
        <f t="shared" si="14"/>
        <v>4962.8865000000005</v>
      </c>
    </row>
    <row r="54" spans="2:9" ht="13.5" thickBot="1">
      <c r="B54" s="9"/>
      <c r="C54" s="12"/>
      <c r="D54" s="12"/>
      <c r="E54" s="12"/>
      <c r="F54" s="12"/>
      <c r="G54" s="12"/>
      <c r="H54" s="12"/>
      <c r="I54" s="12"/>
    </row>
    <row r="55" ht="13.5" thickTop="1"/>
  </sheetData>
  <sheetProtection/>
  <mergeCells count="3">
    <mergeCell ref="J3:K3"/>
    <mergeCell ref="K21:L21"/>
    <mergeCell ref="K39:L3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MILENIO</dc:creator>
  <cp:keywords/>
  <dc:description/>
  <cp:lastModifiedBy>WinuE</cp:lastModifiedBy>
  <cp:lastPrinted>2008-10-30T22:19:57Z</cp:lastPrinted>
  <dcterms:created xsi:type="dcterms:W3CDTF">2008-10-30T21:44:53Z</dcterms:created>
  <dcterms:modified xsi:type="dcterms:W3CDTF">2008-11-10T03:47:26Z</dcterms:modified>
  <cp:category/>
  <cp:version/>
  <cp:contentType/>
  <cp:contentStatus/>
</cp:coreProperties>
</file>